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<sst xmlns="http://schemas.openxmlformats.org/spreadsheetml/2006/main" count="6463" uniqueCount="536">
  <si>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</si>
  <si>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</si>
  <si>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</si>
  <si>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</si>
  <si>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мая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</si>
  <si>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</si>
  <si>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</si>
  <si>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</si>
  <si>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</si>
  <si>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</si>
  <si>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</si>
  <si>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</si>
  <si>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</si>
  <si>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</si>
  <si>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</si>
  <si>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</si>
  <si>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</si>
  <si>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</si>
  <si>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</si>
  <si>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</si>
  <si>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</si>
  <si>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</si>
  <si>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</si>
  <si>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</si>
  <si>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</si>
  <si>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</si>
  <si>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</si>
  <si>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</si>
  <si>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</si>
  <si>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</si>
  <si>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</si>
  <si>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</si>
  <si>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</si>
  <si>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</si>
  <si>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</si>
  <si>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</si>
  <si>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</si>
  <si>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</si>
  <si>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</si>
  <si>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</si>
  <si>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</si>
  <si>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</si>
  <si>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</si>
  <si>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</si>
  <si>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</si>
  <si>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</si>
  <si>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</si>
  <si>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</si>
  <si>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</si>
  <si>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</si>
  <si>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</si>
  <si>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</si>
  <si>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</si>
  <si>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</si>
  <si>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</si>
  <si>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</si>
  <si>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</si>
  <si>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</si>
  <si>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</si>
  <si>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</si>
  <si>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</si>
  <si>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</si>
  <si>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</si>
  <si>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</si>
  <si>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</si>
  <si>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</si>
  <si>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</si>
  <si>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</si>
  <si>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</si>
  <si>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</si>
  <si>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</si>
  <si>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</si>
  <si>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</si>
  <si>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</si>
  <si>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</si>
  <si>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</si>
  <si>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</si>
  <si>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</si>
  <si>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</si>
  <si>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</si>
  <si>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</si>
  <si>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</si>
  <si>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</si>
  <si>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</si>
  <si>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</si>
  <si>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</si>
  <si>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</si>
  <si>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</si>
  <si>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</si>
  <si>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</si>
  <si>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</si>
  <si>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</si>
  <si>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</si>
  <si>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</si>
  <si>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</si>
  <si>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</si>
  <si>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</si>
  <si>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</si>
  <si>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</si>
  <si>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</si>
  <si>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</si>
  <si>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</si>
  <si>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</si>
  <si>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</si>
  <si>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</si>
  <si>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</si>
  <si>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</si>
  <si>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</si>
  <si>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</si>
  <si>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</si>
  <si>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</si>
  <si>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</si>
  <si>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</si>
  <si>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</si>
  <si>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</si>
  <si>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</si>
  <si>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</si>
  <si>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</si>
  <si>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</si>
  <si>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</si>
  <si>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</si>
  <si>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</si>
  <si>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</si>
  <si>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</si>
  <si>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</si>
  <si>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</si>
  <si>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</si>
  <si>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</si>
  <si>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</si>
  <si>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</si>
  <si>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</si>
  <si>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</si>
  <si>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</si>
  <si>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</si>
  <si>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</si>
  <si>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</si>
  <si>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</si>
  <si>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</si>
  <si>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</si>
  <si>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</si>
  <si>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</si>
  <si>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</si>
  <si>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</si>
  <si>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</si>
  <si>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</si>
  <si>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</si>
  <si>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</si>
  <si>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</si>
  <si>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</si>
  <si>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</si>
  <si>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</si>
  <si>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</si>
  <si>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</si>
  <si>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</si>
  <si>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</si>
  <si>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</si>
  <si>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</si>
  <si>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</si>
  <si>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</si>
  <si>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</si>
  <si>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</si>
  <si>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</si>
  <si>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</si>
  <si>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</si>
  <si>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</si>
  <si>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</si>
  <si>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</si>
  <si>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</si>
  <si>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</si>
  <si>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</si>
  <si>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</si>
  <si>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</si>
  <si>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</si>
  <si>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</si>
  <si>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</si>
  <si>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</si>
  <si>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</si>
  <si>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</si>
  <si>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</si>
  <si>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</si>
  <si>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</si>
  <si>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</si>
  <si>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</si>
  <si>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</si>
  <si>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</si>
  <si>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</si>
  <si>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</si>
  <si>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</si>
  <si>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</si>
  <si>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</si>
  <si>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</si>
  <si>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</si>
  <si>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</si>
  <si>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</si>
  <si>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</si>
  <si>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</si>
  <si>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</si>
  <si>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</si>
  <si>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</si>
  <si>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</si>
  <si>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</si>
  <si>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</si>
  <si>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</si>
  <si>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</si>
  <si>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</si>
  <si>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</si>
  <si>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</si>
  <si>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</si>
  <si>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</si>
  <si>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</si>
  <si>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</si>
  <si>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</si>
  <si>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</si>
  <si>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</si>
  <si>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</si>
  <si>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</si>
  <si>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</si>
  <si>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</si>
  <si>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</si>
  <si>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</si>
  <si>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</si>
  <si>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</si>
  <si>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</si>
  <si>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</si>
  <si>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</si>
  <si>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</si>
  <si>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</si>
  <si>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</si>
  <si>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</si>
  <si>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</si>
  <si>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</si>
  <si>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</si>
  <si>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</si>
  <si>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</si>
  <si>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</si>
  <si>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</si>
  <si>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</si>
  <si>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</si>
  <si>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</si>
  <si>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</si>
  <si>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</si>
  <si>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</si>
  <si>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</si>
  <si>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</si>
  <si>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</si>
  <si>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</si>
  <si>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</si>
  <si>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</si>
  <si>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</si>
  <si>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</si>
  <si>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</si>
  <si>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</si>
  <si>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</si>
  <si>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</si>
  <si>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</si>
  <si>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</si>
  <si>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</si>
  <si>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</si>
  <si>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</si>
  <si>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</si>
  <si>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</si>
  <si>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</si>
  <si>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</si>
  <si>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</si>
  <si>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</si>
  <si>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</si>
  <si>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</si>
  <si>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</si>
  <si>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</si>
  <si>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</si>
  <si>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</si>
  <si>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</si>
  <si>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</si>
  <si>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</si>
  <si>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</si>
  <si>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</si>
  <si>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</si>
  <si>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</si>
  <si>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</si>
  <si>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</si>
  <si>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</si>
  <si>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</si>
  <si>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</si>
  <si>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</si>
  <si>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</si>
  <si>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</si>
  <si>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</si>
  <si>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</si>
  <si>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</si>
  <si>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</si>
  <si>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</si>
  <si>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</si>
  <si>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</si>
  <si>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</si>
  <si>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</si>
  <si>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</si>
  <si>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</si>
  <si>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</si>
  <si>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</si>
  <si>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</si>
  <si>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</si>
  <si>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</si>
  <si>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</si>
  <si>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</si>
  <si>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</si>
  <si>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</si>
  <si>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</si>
  <si>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</si>
  <si>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</si>
  <si>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</si>
  <si>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</si>
  <si>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</si>
  <si>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</si>
  <si>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</si>
  <si>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</si>
  <si>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</si>
  <si>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</si>
  <si>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</si>
  <si>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</si>
  <si>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</si>
  <si>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</si>
  <si>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</si>
  <si>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</si>
  <si>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</si>
  <si>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</si>
  <si>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</si>
  <si>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</si>
  <si>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</si>
  <si>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</si>
  <si>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</si>
  <si>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</si>
  <si>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</si>
  <si>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</si>
  <si>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</si>
  <si>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</si>
  <si>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</si>
  <si>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</si>
  <si>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</si>
  <si>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</si>
  <si>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</si>
  <si>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</si>
  <si>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</si>
  <si>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</si>
  <si>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</si>
  <si>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</si>
  <si>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</si>
  <si>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</si>
  <si>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</si>
  <si>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</si>
  <si>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</si>
  <si>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</si>
  <si>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</si>
  <si>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</si>
  <si>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</si>
  <si>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</si>
  <si>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</si>
  <si>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</si>
  <si>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</si>
  <si>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</si>
  <si>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</si>
  <si>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</si>
  <si>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</si>
  <si>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</si>
  <si>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</si>
  <si>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</si>
  <si>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</si>
  <si>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</si>
  <si>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</si>
  <si>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</si>
  <si>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</si>
  <si>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</si>
  <si>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</si>
  <si>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</si>
  <si>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</si>
  <si>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</si>
  <si>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</si>
  <si>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</si>
  <si>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</si>
  <si>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</si>
  <si>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</si>
  <si>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</si>
  <si>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</si>
  <si>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</si>
  <si>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</si>
  <si>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</si>
  <si>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</si>
  <si>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</si>
  <si>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</si>
  <si>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</si>
  <si>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</si>
  <si>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</si>
  <si>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</si>
  <si>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</si>
  <si>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</si>
  <si>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</si>
  <si>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</si>
  <si>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</si>
  <si>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</si>
  <si>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</si>
  <si>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</si>
  <si>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</si>
  <si>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</si>
  <si>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</si>
  <si>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</si>
  <si>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</si>
  <si>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</si>
  <si>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</si>
  <si>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</si>
  <si>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</si>
  <si>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</si>
  <si>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</si>
  <si>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</si>
  <si>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</si>
  <si>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</si>
  <si>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</si>
  <si>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</si>
  <si>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</si>
  <si>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</si>
  <si>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</si>
  <si>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</si>
  <si>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</si>
  <si>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</si>
  <si>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</si>
  <si>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</si>
  <si>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</si>
  <si>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</si>
  <si>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</si>
  <si>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</si>
  <si>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</si>
  <si>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</si>
  <si>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</si>
  <si>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</si>
  <si>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</si>
  <si>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</si>
  <si>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</si>
  <si>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</si>
  <si>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</si>
  <si>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</si>
  <si>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</si>
  <si>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</si>
  <si>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</si>
  <si>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</si>
  <si>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</si>
  <si>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</si>
  <si>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</si>
  <si>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</si>
  <si>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</si>
  <si>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</si>
  <si>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</si>
  <si>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</si>
  <si>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</si>
  <si>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</si>
  <si>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</si>
  <si>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</si>
  <si>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</si>
  <si>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</si>
  <si>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</si>
  <si>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</si>
  <si>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</si>
  <si>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</si>
  <si>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</si>
  <si>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</si>
  <si>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</si>
  <si>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</si>
  <si>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</si>
  <si>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</si>
  <si>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</si>
  <si>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</si>
  <si>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</si>
  <si>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</si>
  <si>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</si>
  <si>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</si>
  <si>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</si>
  <si>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</si>
  <si>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</si>
  <si>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</si>
  <si>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</si>
  <si>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</si>
  <si>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</si>
  <si>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</si>
  <si>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</si>
  <si>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</si>
  <si>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</si>
  <si>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</si>
  <si>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</si>
  <si>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</si>
  <si>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</si>
  <si>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</si>
  <si>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</si>
  <si>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</si>
  <si>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</si>
  <si>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</si>
  <si>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</si>
  <si>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</si>
  <si>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</si>
  <si>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</si>
  <si>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</si>
  <si>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</si>
  <si>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</si>
  <si>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</si>
  <si>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</si>
  <si>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</si>
  <si>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</si>
  <si>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</si>
  <si>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</si>
  <si>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</si>
  <si>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</si>
  <si>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</si>
  <si>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</si>
  <si>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</si>
  <si>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</si>
  <si>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</si>
  <si>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</si>
  <si>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</si>
  <si>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</si>
  <si>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</si>
  <si>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</si>
  <si>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</si>
  <si>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</si>
  <si>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</si>
  <si>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</si>
  <si>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</si>
  <si>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</si>
  <si>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</si>
  <si>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</si>
  <si>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</si>
  <si>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</si>
  <si>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</si>
  <si>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</si>
  <si>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</si>
  <si>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</si>
  <si>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</si>
  <si>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</si>
  <si>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</si>
  <si>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18 мая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</si>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</sst>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1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44317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12085260</f>
        <v>12085260</v>
      </c>
      <c r="V13" s="18"/>
      <c r="W13" s="18"/>
      <c r="X13" s="19" t="s">
        <v>71</v>
      </c>
      <c r="Y13" s="19"/>
      <c r="Z13" s="19"/>
      <c r="AA13" s="19"/>
      <c r="AB13" s="18">
        <f>12085260</f>
        <v>12085260</v>
      </c>
      <c r="AC13" s="18"/>
      <c r="AD13" s="18"/>
      <c r="AE13" s="20">
        <f>22180054</f>
        <v>22180054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34265314</f>
        <v>34265314</v>
      </c>
      <c r="AU13" s="18"/>
      <c r="AV13" s="18"/>
      <c r="AW13" s="19" t="s">
        <v>71</v>
      </c>
      <c r="AX13" s="19"/>
      <c r="AY13" s="18">
        <f>3861664.02</f>
        <v>3861664.02</v>
      </c>
      <c r="AZ13" s="18"/>
      <c r="BA13" s="19" t="s">
        <v>71</v>
      </c>
      <c r="BB13" s="19"/>
      <c r="BC13" s="19"/>
      <c r="BD13" s="18">
        <f>3861664.02</f>
        <v>3861664.02</v>
      </c>
      <c r="BE13" s="18"/>
      <c r="BF13" s="20">
        <f>5044128.55</f>
        <v>5044128.55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8905792.57</f>
        <v>8905792.57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12035260</f>
        <v>12035260</v>
      </c>
      <c r="V14" s="24"/>
      <c r="W14" s="24"/>
      <c r="X14" s="25" t="s">
        <v>71</v>
      </c>
      <c r="Y14" s="25"/>
      <c r="Z14" s="25"/>
      <c r="AA14" s="25"/>
      <c r="AB14" s="24">
        <f>12035260</f>
        <v>12035260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12035260</f>
        <v>12035260</v>
      </c>
      <c r="AU14" s="24"/>
      <c r="AV14" s="24"/>
      <c r="AW14" s="25" t="s">
        <v>71</v>
      </c>
      <c r="AX14" s="25"/>
      <c r="AY14" s="24">
        <f>3836664.02</f>
        <v>3836664.02</v>
      </c>
      <c r="AZ14" s="24"/>
      <c r="BA14" s="25" t="s">
        <v>71</v>
      </c>
      <c r="BB14" s="25"/>
      <c r="BC14" s="25"/>
      <c r="BD14" s="24">
        <f>3836664.02</f>
        <v>3836664.02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3836664.02</f>
        <v>3836664.02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322514.52</f>
        <v>322514.52</v>
      </c>
      <c r="AZ15" s="24"/>
      <c r="BA15" s="25" t="s">
        <v>71</v>
      </c>
      <c r="BB15" s="25"/>
      <c r="BC15" s="25"/>
      <c r="BD15" s="24">
        <f>322514.52</f>
        <v>322514.52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322514.52</f>
        <v>322514.52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322514.52</f>
        <v>322514.52</v>
      </c>
      <c r="AZ16" s="24"/>
      <c r="BA16" s="25" t="s">
        <v>71</v>
      </c>
      <c r="BB16" s="25"/>
      <c r="BC16" s="25"/>
      <c r="BD16" s="24">
        <f>322514.52</f>
        <v>322514.52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322514.52</f>
        <v>322514.52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315621.72</f>
        <v>315621.72</v>
      </c>
      <c r="AZ17" s="24"/>
      <c r="BA17" s="25" t="s">
        <v>71</v>
      </c>
      <c r="BB17" s="25"/>
      <c r="BC17" s="25"/>
      <c r="BD17" s="24">
        <f>315621.72</f>
        <v>315621.72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315621.72</f>
        <v>315621.72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4913.39</f>
        <v>4913.39</v>
      </c>
      <c r="AZ18" s="24"/>
      <c r="BA18" s="25" t="s">
        <v>71</v>
      </c>
      <c r="BB18" s="25"/>
      <c r="BC18" s="25"/>
      <c r="BD18" s="24">
        <f>4913.39</f>
        <v>4913.39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4913.39</f>
        <v>4913.39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1979.41</f>
        <v>1979.41</v>
      </c>
      <c r="AZ19" s="24"/>
      <c r="BA19" s="25" t="s">
        <v>71</v>
      </c>
      <c r="BB19" s="25"/>
      <c r="BC19" s="25"/>
      <c r="BD19" s="24">
        <f>1979.41</f>
        <v>1979.41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1979.41</f>
        <v>1979.41</v>
      </c>
      <c r="BO19" s="24"/>
      <c r="BP19" s="24"/>
      <c r="BQ19" s="27" t="s">
        <v>71</v>
      </c>
    </row>
    <row r="20" spans="1:69" s="1" customFormat="1" ht="24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4">
        <f>4097260</f>
        <v>4097260</v>
      </c>
      <c r="V20" s="24"/>
      <c r="W20" s="24"/>
      <c r="X20" s="25" t="s">
        <v>71</v>
      </c>
      <c r="Y20" s="25"/>
      <c r="Z20" s="25"/>
      <c r="AA20" s="25"/>
      <c r="AB20" s="24">
        <f>4097260</f>
        <v>4097260</v>
      </c>
      <c r="AC20" s="24"/>
      <c r="AD20" s="24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4">
        <f>4097260</f>
        <v>4097260</v>
      </c>
      <c r="AU20" s="24"/>
      <c r="AV20" s="24"/>
      <c r="AW20" s="25" t="s">
        <v>71</v>
      </c>
      <c r="AX20" s="25"/>
      <c r="AY20" s="24">
        <f>1263509.85</f>
        <v>1263509.85</v>
      </c>
      <c r="AZ20" s="24"/>
      <c r="BA20" s="25" t="s">
        <v>71</v>
      </c>
      <c r="BB20" s="25"/>
      <c r="BC20" s="25"/>
      <c r="BD20" s="24">
        <f>1263509.85</f>
        <v>1263509.85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1263509.85</f>
        <v>1263509.85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1263509.85</f>
        <v>1263509.85</v>
      </c>
      <c r="AZ21" s="24"/>
      <c r="BA21" s="25" t="s">
        <v>71</v>
      </c>
      <c r="BB21" s="25"/>
      <c r="BC21" s="25"/>
      <c r="BD21" s="24">
        <f>1263509.85</f>
        <v>1263509.85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1263509.85</f>
        <v>1263509.85</v>
      </c>
      <c r="BO21" s="24"/>
      <c r="BP21" s="24"/>
      <c r="BQ21" s="27" t="s">
        <v>71</v>
      </c>
    </row>
    <row r="22" spans="1:69" s="1" customFormat="1" ht="66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1881320</f>
        <v>1881320</v>
      </c>
      <c r="V22" s="24"/>
      <c r="W22" s="24"/>
      <c r="X22" s="25" t="s">
        <v>71</v>
      </c>
      <c r="Y22" s="25"/>
      <c r="Z22" s="25"/>
      <c r="AA22" s="25"/>
      <c r="AB22" s="24">
        <f>1881320</f>
        <v>1881320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1881320</f>
        <v>1881320</v>
      </c>
      <c r="AU22" s="24"/>
      <c r="AV22" s="24"/>
      <c r="AW22" s="25" t="s">
        <v>71</v>
      </c>
      <c r="AX22" s="25"/>
      <c r="AY22" s="24">
        <f>570861.38</f>
        <v>570861.38</v>
      </c>
      <c r="AZ22" s="24"/>
      <c r="BA22" s="25" t="s">
        <v>71</v>
      </c>
      <c r="BB22" s="25"/>
      <c r="BC22" s="25"/>
      <c r="BD22" s="24">
        <f>570861.38</f>
        <v>570861.38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570861.38</f>
        <v>570861.38</v>
      </c>
      <c r="BO22" s="24"/>
      <c r="BP22" s="24"/>
      <c r="BQ22" s="27" t="s">
        <v>71</v>
      </c>
    </row>
    <row r="23" spans="1:69" s="1" customFormat="1" ht="85.5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570861.38</f>
        <v>570861.38</v>
      </c>
      <c r="AZ23" s="24"/>
      <c r="BA23" s="25" t="s">
        <v>71</v>
      </c>
      <c r="BB23" s="25"/>
      <c r="BC23" s="25"/>
      <c r="BD23" s="24">
        <f>570861.38</f>
        <v>570861.38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570861.38</f>
        <v>570861.38</v>
      </c>
      <c r="BO23" s="24"/>
      <c r="BP23" s="24"/>
      <c r="BQ23" s="27" t="s">
        <v>71</v>
      </c>
    </row>
    <row r="24" spans="1:69" s="1" customFormat="1" ht="75.7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10720</f>
        <v>10720</v>
      </c>
      <c r="V24" s="24"/>
      <c r="W24" s="24"/>
      <c r="X24" s="25" t="s">
        <v>71</v>
      </c>
      <c r="Y24" s="25"/>
      <c r="Z24" s="25"/>
      <c r="AA24" s="25"/>
      <c r="AB24" s="24">
        <f>10720</f>
        <v>10720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10720</f>
        <v>10720</v>
      </c>
      <c r="AU24" s="24"/>
      <c r="AV24" s="24"/>
      <c r="AW24" s="25" t="s">
        <v>71</v>
      </c>
      <c r="AX24" s="25"/>
      <c r="AY24" s="24">
        <f>4215.21</f>
        <v>4215.21</v>
      </c>
      <c r="AZ24" s="24"/>
      <c r="BA24" s="25" t="s">
        <v>71</v>
      </c>
      <c r="BB24" s="25"/>
      <c r="BC24" s="25"/>
      <c r="BD24" s="24">
        <f>4215.21</f>
        <v>4215.21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4215.21</f>
        <v>4215.21</v>
      </c>
      <c r="BO24" s="24"/>
      <c r="BP24" s="24"/>
      <c r="BQ24" s="27" t="s">
        <v>71</v>
      </c>
    </row>
    <row r="25" spans="1:69" s="1" customFormat="1" ht="96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4215.21</f>
        <v>4215.21</v>
      </c>
      <c r="AZ25" s="24"/>
      <c r="BA25" s="25" t="s">
        <v>71</v>
      </c>
      <c r="BB25" s="25"/>
      <c r="BC25" s="25"/>
      <c r="BD25" s="24">
        <f>4215.21</f>
        <v>4215.21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4215.21</f>
        <v>4215.21</v>
      </c>
      <c r="BO25" s="24"/>
      <c r="BP25" s="24"/>
      <c r="BQ25" s="27" t="s">
        <v>71</v>
      </c>
    </row>
    <row r="26" spans="1:69" s="1" customFormat="1" ht="66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2474760</f>
        <v>2474760</v>
      </c>
      <c r="V26" s="24"/>
      <c r="W26" s="24"/>
      <c r="X26" s="25" t="s">
        <v>71</v>
      </c>
      <c r="Y26" s="25"/>
      <c r="Z26" s="25"/>
      <c r="AA26" s="25"/>
      <c r="AB26" s="24">
        <f>2474760</f>
        <v>2474760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2474760</f>
        <v>2474760</v>
      </c>
      <c r="AU26" s="24"/>
      <c r="AV26" s="24"/>
      <c r="AW26" s="25" t="s">
        <v>71</v>
      </c>
      <c r="AX26" s="25"/>
      <c r="AY26" s="24">
        <f>792087.52</f>
        <v>792087.52</v>
      </c>
      <c r="AZ26" s="24"/>
      <c r="BA26" s="25" t="s">
        <v>71</v>
      </c>
      <c r="BB26" s="25"/>
      <c r="BC26" s="25"/>
      <c r="BD26" s="24">
        <f>792087.52</f>
        <v>792087.52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792087.52</f>
        <v>792087.52</v>
      </c>
      <c r="BO26" s="24"/>
      <c r="BP26" s="24"/>
      <c r="BQ26" s="27" t="s">
        <v>71</v>
      </c>
    </row>
    <row r="27" spans="1:69" s="1" customFormat="1" ht="85.5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792087.52</f>
        <v>792087.52</v>
      </c>
      <c r="AZ27" s="24"/>
      <c r="BA27" s="25" t="s">
        <v>71</v>
      </c>
      <c r="BB27" s="25"/>
      <c r="BC27" s="25"/>
      <c r="BD27" s="24">
        <f>792087.52</f>
        <v>792087.52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792087.52</f>
        <v>792087.52</v>
      </c>
      <c r="BO27" s="24"/>
      <c r="BP27" s="24"/>
      <c r="BQ27" s="27" t="s">
        <v>71</v>
      </c>
    </row>
    <row r="28" spans="1:69" s="1" customFormat="1" ht="66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-269540</f>
        <v>-269540</v>
      </c>
      <c r="V28" s="24"/>
      <c r="W28" s="24"/>
      <c r="X28" s="25" t="s">
        <v>71</v>
      </c>
      <c r="Y28" s="25"/>
      <c r="Z28" s="25"/>
      <c r="AA28" s="25"/>
      <c r="AB28" s="24">
        <f>-269540</f>
        <v>-269540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-269540</f>
        <v>-269540</v>
      </c>
      <c r="AU28" s="24"/>
      <c r="AV28" s="24"/>
      <c r="AW28" s="25" t="s">
        <v>71</v>
      </c>
      <c r="AX28" s="25"/>
      <c r="AY28" s="24">
        <f>-103654.26</f>
        <v>-103654.26</v>
      </c>
      <c r="AZ28" s="24"/>
      <c r="BA28" s="25" t="s">
        <v>71</v>
      </c>
      <c r="BB28" s="25"/>
      <c r="BC28" s="25"/>
      <c r="BD28" s="24">
        <f>-103654.26</f>
        <v>-103654.26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-103654.26</f>
        <v>-103654.26</v>
      </c>
      <c r="BO28" s="24"/>
      <c r="BP28" s="24"/>
      <c r="BQ28" s="27" t="s">
        <v>71</v>
      </c>
    </row>
    <row r="29" spans="1:69" s="1" customFormat="1" ht="85.5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-103654.26</f>
        <v>-103654.26</v>
      </c>
      <c r="AZ29" s="24"/>
      <c r="BA29" s="25" t="s">
        <v>71</v>
      </c>
      <c r="BB29" s="25"/>
      <c r="BC29" s="25"/>
      <c r="BD29" s="24">
        <f>-103654.26</f>
        <v>-103654.26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-103654.26</f>
        <v>-103654.26</v>
      </c>
      <c r="BO29" s="24"/>
      <c r="BP29" s="24"/>
      <c r="BQ29" s="27" t="s">
        <v>71</v>
      </c>
    </row>
    <row r="30" spans="1:69" s="1" customFormat="1" ht="13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5000</f>
        <v>5000</v>
      </c>
      <c r="V30" s="24"/>
      <c r="W30" s="24"/>
      <c r="X30" s="25" t="s">
        <v>71</v>
      </c>
      <c r="Y30" s="25"/>
      <c r="Z30" s="25"/>
      <c r="AA30" s="25"/>
      <c r="AB30" s="24">
        <f>5000</f>
        <v>5000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5000</f>
        <v>5000</v>
      </c>
      <c r="AU30" s="24"/>
      <c r="AV30" s="24"/>
      <c r="AW30" s="25" t="s">
        <v>71</v>
      </c>
      <c r="AX30" s="25"/>
      <c r="AY30" s="24">
        <f>851.11</f>
        <v>851.11</v>
      </c>
      <c r="AZ30" s="24"/>
      <c r="BA30" s="25" t="s">
        <v>71</v>
      </c>
      <c r="BB30" s="25"/>
      <c r="BC30" s="25"/>
      <c r="BD30" s="24">
        <f>851.11</f>
        <v>851.11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851.11</f>
        <v>851.11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851.11</f>
        <v>851.11</v>
      </c>
      <c r="AZ31" s="24"/>
      <c r="BA31" s="25" t="s">
        <v>71</v>
      </c>
      <c r="BB31" s="25"/>
      <c r="BC31" s="25"/>
      <c r="BD31" s="24">
        <f>851.11</f>
        <v>851.11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851.11</f>
        <v>851.11</v>
      </c>
      <c r="BO31" s="24"/>
      <c r="BP31" s="24"/>
      <c r="BQ31" s="27" t="s">
        <v>71</v>
      </c>
    </row>
    <row r="32" spans="1:69" s="1" customFormat="1" ht="13.5" customHeight="1">
      <c r="A32" s="16" t="s">
        <v>106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108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851.11</f>
        <v>851.11</v>
      </c>
      <c r="AZ32" s="24"/>
      <c r="BA32" s="25" t="s">
        <v>71</v>
      </c>
      <c r="BB32" s="25"/>
      <c r="BC32" s="25"/>
      <c r="BD32" s="24">
        <f>851.11</f>
        <v>851.11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851.11</f>
        <v>851.11</v>
      </c>
      <c r="BO32" s="24"/>
      <c r="BP32" s="24"/>
      <c r="BQ32" s="27" t="s">
        <v>71</v>
      </c>
    </row>
    <row r="33" spans="1:69" s="1" customFormat="1" ht="13.5" customHeight="1">
      <c r="A33" s="16" t="s">
        <v>109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6155000</f>
        <v>6155000</v>
      </c>
      <c r="V33" s="24"/>
      <c r="W33" s="24"/>
      <c r="X33" s="25" t="s">
        <v>71</v>
      </c>
      <c r="Y33" s="25"/>
      <c r="Z33" s="25"/>
      <c r="AA33" s="25"/>
      <c r="AB33" s="24">
        <f>6155000</f>
        <v>6155000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6155000</f>
        <v>6155000</v>
      </c>
      <c r="AU33" s="24"/>
      <c r="AV33" s="24"/>
      <c r="AW33" s="25" t="s">
        <v>71</v>
      </c>
      <c r="AX33" s="25"/>
      <c r="AY33" s="24">
        <f>1962612.25</f>
        <v>1962612.25</v>
      </c>
      <c r="AZ33" s="24"/>
      <c r="BA33" s="25" t="s">
        <v>71</v>
      </c>
      <c r="BB33" s="25"/>
      <c r="BC33" s="25"/>
      <c r="BD33" s="24">
        <f>1962612.25</f>
        <v>1962612.25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1962612.25</f>
        <v>1962612.25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1867000</f>
        <v>1867000</v>
      </c>
      <c r="V34" s="24"/>
      <c r="W34" s="24"/>
      <c r="X34" s="25" t="s">
        <v>71</v>
      </c>
      <c r="Y34" s="25"/>
      <c r="Z34" s="25"/>
      <c r="AA34" s="25"/>
      <c r="AB34" s="24">
        <f>1867000</f>
        <v>1867000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1867000</f>
        <v>1867000</v>
      </c>
      <c r="AU34" s="24"/>
      <c r="AV34" s="24"/>
      <c r="AW34" s="25" t="s">
        <v>71</v>
      </c>
      <c r="AX34" s="25"/>
      <c r="AY34" s="24">
        <f>186658.53</f>
        <v>186658.53</v>
      </c>
      <c r="AZ34" s="24"/>
      <c r="BA34" s="25" t="s">
        <v>71</v>
      </c>
      <c r="BB34" s="25"/>
      <c r="BC34" s="25"/>
      <c r="BD34" s="24">
        <f>186658.53</f>
        <v>186658.53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186658.53</f>
        <v>186658.53</v>
      </c>
      <c r="BO34" s="24"/>
      <c r="BP34" s="24"/>
      <c r="BQ34" s="27" t="s">
        <v>71</v>
      </c>
    </row>
    <row r="35" spans="1:69" s="1" customFormat="1" ht="33.7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186658.53</f>
        <v>186658.53</v>
      </c>
      <c r="AZ35" s="24"/>
      <c r="BA35" s="25" t="s">
        <v>71</v>
      </c>
      <c r="BB35" s="25"/>
      <c r="BC35" s="25"/>
      <c r="BD35" s="24">
        <f>186658.53</f>
        <v>186658.53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186658.53</f>
        <v>186658.53</v>
      </c>
      <c r="BO35" s="24"/>
      <c r="BP35" s="24"/>
      <c r="BQ35" s="27" t="s">
        <v>71</v>
      </c>
    </row>
    <row r="36" spans="1:69" s="1" customFormat="1" ht="13.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4288000</f>
        <v>4288000</v>
      </c>
      <c r="V36" s="24"/>
      <c r="W36" s="24"/>
      <c r="X36" s="25" t="s">
        <v>71</v>
      </c>
      <c r="Y36" s="25"/>
      <c r="Z36" s="25"/>
      <c r="AA36" s="25"/>
      <c r="AB36" s="24">
        <f>4288000</f>
        <v>4288000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4288000</f>
        <v>4288000</v>
      </c>
      <c r="AU36" s="24"/>
      <c r="AV36" s="24"/>
      <c r="AW36" s="25" t="s">
        <v>71</v>
      </c>
      <c r="AX36" s="25"/>
      <c r="AY36" s="24">
        <f>1775953.72</f>
        <v>1775953.72</v>
      </c>
      <c r="AZ36" s="24"/>
      <c r="BA36" s="25" t="s">
        <v>71</v>
      </c>
      <c r="BB36" s="25"/>
      <c r="BC36" s="25"/>
      <c r="BD36" s="24">
        <f>1775953.72</f>
        <v>1775953.72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1775953.72</f>
        <v>1775953.72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1785000</f>
        <v>1785000</v>
      </c>
      <c r="V37" s="24"/>
      <c r="W37" s="24"/>
      <c r="X37" s="25" t="s">
        <v>71</v>
      </c>
      <c r="Y37" s="25"/>
      <c r="Z37" s="25"/>
      <c r="AA37" s="25"/>
      <c r="AB37" s="24">
        <f>1785000</f>
        <v>1785000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1785000</f>
        <v>1785000</v>
      </c>
      <c r="AU37" s="24"/>
      <c r="AV37" s="24"/>
      <c r="AW37" s="25" t="s">
        <v>71</v>
      </c>
      <c r="AX37" s="25"/>
      <c r="AY37" s="24">
        <f>1600011.46</f>
        <v>1600011.46</v>
      </c>
      <c r="AZ37" s="24"/>
      <c r="BA37" s="25" t="s">
        <v>71</v>
      </c>
      <c r="BB37" s="25"/>
      <c r="BC37" s="25"/>
      <c r="BD37" s="24">
        <f>1600011.46</f>
        <v>1600011.46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1600011.46</f>
        <v>1600011.46</v>
      </c>
      <c r="BO37" s="24"/>
      <c r="BP37" s="24"/>
      <c r="BQ37" s="27" t="s">
        <v>71</v>
      </c>
    </row>
    <row r="38" spans="1:69" s="1" customFormat="1" ht="33.7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1785000</f>
        <v>1785000</v>
      </c>
      <c r="V38" s="24"/>
      <c r="W38" s="24"/>
      <c r="X38" s="25" t="s">
        <v>71</v>
      </c>
      <c r="Y38" s="25"/>
      <c r="Z38" s="25"/>
      <c r="AA38" s="25"/>
      <c r="AB38" s="24">
        <f>1785000</f>
        <v>1785000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1785000</f>
        <v>1785000</v>
      </c>
      <c r="AU38" s="24"/>
      <c r="AV38" s="24"/>
      <c r="AW38" s="25" t="s">
        <v>71</v>
      </c>
      <c r="AX38" s="25"/>
      <c r="AY38" s="24">
        <f>1600011.46</f>
        <v>1600011.46</v>
      </c>
      <c r="AZ38" s="24"/>
      <c r="BA38" s="25" t="s">
        <v>71</v>
      </c>
      <c r="BB38" s="25"/>
      <c r="BC38" s="25"/>
      <c r="BD38" s="24">
        <f>1600011.46</f>
        <v>1600011.46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1600011.46</f>
        <v>1600011.46</v>
      </c>
      <c r="BO38" s="24"/>
      <c r="BP38" s="24"/>
      <c r="BQ38" s="27" t="s">
        <v>71</v>
      </c>
    </row>
    <row r="39" spans="1:69" s="1" customFormat="1" ht="13.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2503000</f>
        <v>2503000</v>
      </c>
      <c r="V39" s="24"/>
      <c r="W39" s="24"/>
      <c r="X39" s="25" t="s">
        <v>71</v>
      </c>
      <c r="Y39" s="25"/>
      <c r="Z39" s="25"/>
      <c r="AA39" s="25"/>
      <c r="AB39" s="24">
        <f>2503000</f>
        <v>2503000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2503000</f>
        <v>2503000</v>
      </c>
      <c r="AU39" s="24"/>
      <c r="AV39" s="24"/>
      <c r="AW39" s="25" t="s">
        <v>71</v>
      </c>
      <c r="AX39" s="25"/>
      <c r="AY39" s="24">
        <f>175942.26</f>
        <v>175942.26</v>
      </c>
      <c r="AZ39" s="24"/>
      <c r="BA39" s="25" t="s">
        <v>71</v>
      </c>
      <c r="BB39" s="25"/>
      <c r="BC39" s="25"/>
      <c r="BD39" s="24">
        <f>175942.26</f>
        <v>175942.26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175942.26</f>
        <v>175942.26</v>
      </c>
      <c r="BO39" s="24"/>
      <c r="BP39" s="24"/>
      <c r="BQ39" s="27" t="s">
        <v>71</v>
      </c>
    </row>
    <row r="40" spans="1:69" s="1" customFormat="1" ht="33.7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175942.26</f>
        <v>175942.26</v>
      </c>
      <c r="AZ40" s="24"/>
      <c r="BA40" s="25" t="s">
        <v>71</v>
      </c>
      <c r="BB40" s="25"/>
      <c r="BC40" s="25"/>
      <c r="BD40" s="24">
        <f>175942.26</f>
        <v>175942.26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175942.26</f>
        <v>175942.26</v>
      </c>
      <c r="BO40" s="24"/>
      <c r="BP40" s="24"/>
      <c r="BQ40" s="27" t="s">
        <v>71</v>
      </c>
    </row>
    <row r="41" spans="1:69" s="1" customFormat="1" ht="13.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5" t="s">
        <v>71</v>
      </c>
      <c r="V41" s="25"/>
      <c r="W41" s="25"/>
      <c r="X41" s="25" t="s">
        <v>71</v>
      </c>
      <c r="Y41" s="25"/>
      <c r="Z41" s="25"/>
      <c r="AA41" s="25"/>
      <c r="AB41" s="25" t="s">
        <v>71</v>
      </c>
      <c r="AC41" s="25"/>
      <c r="AD41" s="25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5" t="s">
        <v>71</v>
      </c>
      <c r="AU41" s="25"/>
      <c r="AV41" s="25"/>
      <c r="AW41" s="25" t="s">
        <v>71</v>
      </c>
      <c r="AX41" s="25"/>
      <c r="AY41" s="24">
        <f>1800</f>
        <v>1800</v>
      </c>
      <c r="AZ41" s="24"/>
      <c r="BA41" s="25" t="s">
        <v>71</v>
      </c>
      <c r="BB41" s="25"/>
      <c r="BC41" s="25"/>
      <c r="BD41" s="24">
        <f>1800</f>
        <v>1800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1800</f>
        <v>1800</v>
      </c>
      <c r="BO41" s="24"/>
      <c r="BP41" s="24"/>
      <c r="BQ41" s="27" t="s">
        <v>71</v>
      </c>
    </row>
    <row r="42" spans="1:69" s="1" customFormat="1" ht="33.7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5" t="s">
        <v>71</v>
      </c>
      <c r="V42" s="25"/>
      <c r="W42" s="25"/>
      <c r="X42" s="25" t="s">
        <v>71</v>
      </c>
      <c r="Y42" s="25"/>
      <c r="Z42" s="25"/>
      <c r="AA42" s="25"/>
      <c r="AB42" s="25" t="s">
        <v>71</v>
      </c>
      <c r="AC42" s="25"/>
      <c r="AD42" s="25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5" t="s">
        <v>71</v>
      </c>
      <c r="AU42" s="25"/>
      <c r="AV42" s="25"/>
      <c r="AW42" s="25" t="s">
        <v>71</v>
      </c>
      <c r="AX42" s="25"/>
      <c r="AY42" s="24">
        <f>1800</f>
        <v>1800</v>
      </c>
      <c r="AZ42" s="24"/>
      <c r="BA42" s="25" t="s">
        <v>71</v>
      </c>
      <c r="BB42" s="25"/>
      <c r="BC42" s="25"/>
      <c r="BD42" s="24">
        <f>1800</f>
        <v>1800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1800</f>
        <v>1800</v>
      </c>
      <c r="BO42" s="24"/>
      <c r="BP42" s="24"/>
      <c r="BQ42" s="27" t="s">
        <v>71</v>
      </c>
    </row>
    <row r="43" spans="1:69" s="1" customFormat="1" ht="54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5" t="s">
        <v>71</v>
      </c>
      <c r="V43" s="25"/>
      <c r="W43" s="25"/>
      <c r="X43" s="25" t="s">
        <v>71</v>
      </c>
      <c r="Y43" s="25"/>
      <c r="Z43" s="25"/>
      <c r="AA43" s="25"/>
      <c r="AB43" s="25" t="s">
        <v>71</v>
      </c>
      <c r="AC43" s="25"/>
      <c r="AD43" s="25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5" t="s">
        <v>71</v>
      </c>
      <c r="AU43" s="25"/>
      <c r="AV43" s="25"/>
      <c r="AW43" s="25" t="s">
        <v>71</v>
      </c>
      <c r="AX43" s="25"/>
      <c r="AY43" s="24">
        <f>1800</f>
        <v>1800</v>
      </c>
      <c r="AZ43" s="24"/>
      <c r="BA43" s="25" t="s">
        <v>71</v>
      </c>
      <c r="BB43" s="25"/>
      <c r="BC43" s="25"/>
      <c r="BD43" s="24">
        <f>1800</f>
        <v>1800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1800</f>
        <v>1800</v>
      </c>
      <c r="BO43" s="24"/>
      <c r="BP43" s="24"/>
      <c r="BQ43" s="27" t="s">
        <v>71</v>
      </c>
    </row>
    <row r="44" spans="1:69" s="1" customFormat="1" ht="33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725000</f>
        <v>725000</v>
      </c>
      <c r="V44" s="24"/>
      <c r="W44" s="24"/>
      <c r="X44" s="25" t="s">
        <v>71</v>
      </c>
      <c r="Y44" s="25"/>
      <c r="Z44" s="25"/>
      <c r="AA44" s="25"/>
      <c r="AB44" s="24">
        <f>725000</f>
        <v>725000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725000</f>
        <v>725000</v>
      </c>
      <c r="AU44" s="24"/>
      <c r="AV44" s="24"/>
      <c r="AW44" s="25" t="s">
        <v>71</v>
      </c>
      <c r="AX44" s="25"/>
      <c r="AY44" s="24">
        <f>251632.27</f>
        <v>251632.27</v>
      </c>
      <c r="AZ44" s="24"/>
      <c r="BA44" s="25" t="s">
        <v>71</v>
      </c>
      <c r="BB44" s="25"/>
      <c r="BC44" s="25"/>
      <c r="BD44" s="24">
        <f>251632.27</f>
        <v>251632.27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251632.27</f>
        <v>251632.27</v>
      </c>
      <c r="BO44" s="24"/>
      <c r="BP44" s="24"/>
      <c r="BQ44" s="27" t="s">
        <v>71</v>
      </c>
    </row>
    <row r="45" spans="1:69" s="1" customFormat="1" ht="66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71</v>
      </c>
      <c r="Y45" s="25"/>
      <c r="Z45" s="25"/>
      <c r="AA45" s="25"/>
      <c r="AB45" s="24">
        <f>725000</f>
        <v>725000</v>
      </c>
      <c r="AC45" s="24"/>
      <c r="AD45" s="24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4">
        <f>725000</f>
        <v>725000</v>
      </c>
      <c r="AU45" s="24"/>
      <c r="AV45" s="24"/>
      <c r="AW45" s="25" t="s">
        <v>71</v>
      </c>
      <c r="AX45" s="25"/>
      <c r="AY45" s="24">
        <f>251632.27</f>
        <v>251632.27</v>
      </c>
      <c r="AZ45" s="24"/>
      <c r="BA45" s="25" t="s">
        <v>71</v>
      </c>
      <c r="BB45" s="25"/>
      <c r="BC45" s="25"/>
      <c r="BD45" s="24">
        <f>251632.27</f>
        <v>251632.27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251632.27</f>
        <v>251632.27</v>
      </c>
      <c r="BO45" s="24"/>
      <c r="BP45" s="24"/>
      <c r="BQ45" s="27" t="s">
        <v>71</v>
      </c>
    </row>
    <row r="46" spans="1:69" s="1" customFormat="1" ht="66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71</v>
      </c>
      <c r="Y46" s="25"/>
      <c r="Z46" s="25"/>
      <c r="AA46" s="25"/>
      <c r="AB46" s="24">
        <f>725000</f>
        <v>725000</v>
      </c>
      <c r="AC46" s="24"/>
      <c r="AD46" s="24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4">
        <f>725000</f>
        <v>725000</v>
      </c>
      <c r="AU46" s="24"/>
      <c r="AV46" s="24"/>
      <c r="AW46" s="25" t="s">
        <v>71</v>
      </c>
      <c r="AX46" s="25"/>
      <c r="AY46" s="24">
        <f>251632.27</f>
        <v>251632.27</v>
      </c>
      <c r="AZ46" s="24"/>
      <c r="BA46" s="25" t="s">
        <v>71</v>
      </c>
      <c r="BB46" s="25"/>
      <c r="BC46" s="25"/>
      <c r="BD46" s="24">
        <f>251632.27</f>
        <v>251632.27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251632.27</f>
        <v>251632.27</v>
      </c>
      <c r="BO46" s="24"/>
      <c r="BP46" s="24"/>
      <c r="BQ46" s="27" t="s">
        <v>71</v>
      </c>
    </row>
    <row r="47" spans="1:69" s="1" customFormat="1" ht="66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71</v>
      </c>
      <c r="Y47" s="25"/>
      <c r="Z47" s="25"/>
      <c r="AA47" s="25"/>
      <c r="AB47" s="24">
        <f>725000</f>
        <v>725000</v>
      </c>
      <c r="AC47" s="24"/>
      <c r="AD47" s="24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4">
        <f>725000</f>
        <v>725000</v>
      </c>
      <c r="AU47" s="24"/>
      <c r="AV47" s="24"/>
      <c r="AW47" s="25" t="s">
        <v>71</v>
      </c>
      <c r="AX47" s="25"/>
      <c r="AY47" s="24">
        <f>251632.27</f>
        <v>251632.27</v>
      </c>
      <c r="AZ47" s="24"/>
      <c r="BA47" s="25" t="s">
        <v>71</v>
      </c>
      <c r="BB47" s="25"/>
      <c r="BC47" s="25"/>
      <c r="BD47" s="24">
        <f>251632.27</f>
        <v>251632.27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251632.27</f>
        <v>251632.27</v>
      </c>
      <c r="BO47" s="24"/>
      <c r="BP47" s="24"/>
      <c r="BQ47" s="27" t="s">
        <v>71</v>
      </c>
    </row>
    <row r="48" spans="1:69" s="1" customFormat="1" ht="24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5" t="s">
        <v>71</v>
      </c>
      <c r="V48" s="25"/>
      <c r="W48" s="25"/>
      <c r="X48" s="25" t="s">
        <v>71</v>
      </c>
      <c r="Y48" s="25"/>
      <c r="Z48" s="25"/>
      <c r="AA48" s="25"/>
      <c r="AB48" s="25" t="s">
        <v>71</v>
      </c>
      <c r="AC48" s="25"/>
      <c r="AD48" s="25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5" t="s">
        <v>71</v>
      </c>
      <c r="AU48" s="25"/>
      <c r="AV48" s="25"/>
      <c r="AW48" s="25" t="s">
        <v>71</v>
      </c>
      <c r="AX48" s="25"/>
      <c r="AY48" s="24">
        <f>30260</f>
        <v>30260</v>
      </c>
      <c r="AZ48" s="24"/>
      <c r="BA48" s="25" t="s">
        <v>71</v>
      </c>
      <c r="BB48" s="25"/>
      <c r="BC48" s="25"/>
      <c r="BD48" s="24">
        <f>30260</f>
        <v>30260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30260</f>
        <v>30260</v>
      </c>
      <c r="BO48" s="24"/>
      <c r="BP48" s="24"/>
      <c r="BQ48" s="27" t="s">
        <v>71</v>
      </c>
    </row>
    <row r="49" spans="1:69" s="1" customFormat="1" ht="66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5" t="s">
        <v>71</v>
      </c>
      <c r="V49" s="25"/>
      <c r="W49" s="25"/>
      <c r="X49" s="25" t="s">
        <v>71</v>
      </c>
      <c r="Y49" s="25"/>
      <c r="Z49" s="25"/>
      <c r="AA49" s="25"/>
      <c r="AB49" s="25" t="s">
        <v>71</v>
      </c>
      <c r="AC49" s="25"/>
      <c r="AD49" s="25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5" t="s">
        <v>71</v>
      </c>
      <c r="AU49" s="25"/>
      <c r="AV49" s="25"/>
      <c r="AW49" s="25" t="s">
        <v>71</v>
      </c>
      <c r="AX49" s="25"/>
      <c r="AY49" s="24">
        <f>30260</f>
        <v>30260</v>
      </c>
      <c r="AZ49" s="24"/>
      <c r="BA49" s="25" t="s">
        <v>71</v>
      </c>
      <c r="BB49" s="25"/>
      <c r="BC49" s="25"/>
      <c r="BD49" s="24">
        <f>30260</f>
        <v>30260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30260</f>
        <v>30260</v>
      </c>
      <c r="BO49" s="24"/>
      <c r="BP49" s="24"/>
      <c r="BQ49" s="27" t="s">
        <v>71</v>
      </c>
    </row>
    <row r="50" spans="1:69" s="1" customFormat="1" ht="75.75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5" t="s">
        <v>71</v>
      </c>
      <c r="V50" s="25"/>
      <c r="W50" s="25"/>
      <c r="X50" s="25" t="s">
        <v>71</v>
      </c>
      <c r="Y50" s="25"/>
      <c r="Z50" s="25"/>
      <c r="AA50" s="25"/>
      <c r="AB50" s="25" t="s">
        <v>71</v>
      </c>
      <c r="AC50" s="25"/>
      <c r="AD50" s="25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5" t="s">
        <v>71</v>
      </c>
      <c r="AU50" s="25"/>
      <c r="AV50" s="25"/>
      <c r="AW50" s="25" t="s">
        <v>71</v>
      </c>
      <c r="AX50" s="25"/>
      <c r="AY50" s="24">
        <f>30260</f>
        <v>30260</v>
      </c>
      <c r="AZ50" s="24"/>
      <c r="BA50" s="25" t="s">
        <v>71</v>
      </c>
      <c r="BB50" s="25"/>
      <c r="BC50" s="25"/>
      <c r="BD50" s="24">
        <f>30260</f>
        <v>30260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30260</f>
        <v>30260</v>
      </c>
      <c r="BO50" s="24"/>
      <c r="BP50" s="24"/>
      <c r="BQ50" s="27" t="s">
        <v>71</v>
      </c>
    </row>
    <row r="51" spans="1:69" s="1" customFormat="1" ht="75.7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5" t="s">
        <v>71</v>
      </c>
      <c r="V51" s="25"/>
      <c r="W51" s="25"/>
      <c r="X51" s="25" t="s">
        <v>71</v>
      </c>
      <c r="Y51" s="25"/>
      <c r="Z51" s="25"/>
      <c r="AA51" s="25"/>
      <c r="AB51" s="25" t="s">
        <v>71</v>
      </c>
      <c r="AC51" s="25"/>
      <c r="AD51" s="25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5" t="s">
        <v>71</v>
      </c>
      <c r="AU51" s="25"/>
      <c r="AV51" s="25"/>
      <c r="AW51" s="25" t="s">
        <v>71</v>
      </c>
      <c r="AX51" s="25"/>
      <c r="AY51" s="24">
        <f>30260</f>
        <v>30260</v>
      </c>
      <c r="AZ51" s="24"/>
      <c r="BA51" s="25" t="s">
        <v>71</v>
      </c>
      <c r="BB51" s="25"/>
      <c r="BC51" s="25"/>
      <c r="BD51" s="24">
        <f>30260</f>
        <v>30260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30260</f>
        <v>30260</v>
      </c>
      <c r="BO51" s="24"/>
      <c r="BP51" s="24"/>
      <c r="BQ51" s="27" t="s">
        <v>71</v>
      </c>
    </row>
    <row r="52" spans="1:69" s="1" customFormat="1" ht="13.5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5" t="s">
        <v>71</v>
      </c>
      <c r="V52" s="25"/>
      <c r="W52" s="25"/>
      <c r="X52" s="25" t="s">
        <v>71</v>
      </c>
      <c r="Y52" s="25"/>
      <c r="Z52" s="25"/>
      <c r="AA52" s="25"/>
      <c r="AB52" s="25" t="s">
        <v>71</v>
      </c>
      <c r="AC52" s="25"/>
      <c r="AD52" s="25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5" t="s">
        <v>71</v>
      </c>
      <c r="AU52" s="25"/>
      <c r="AV52" s="25"/>
      <c r="AW52" s="25" t="s">
        <v>71</v>
      </c>
      <c r="AX52" s="25"/>
      <c r="AY52" s="24">
        <f>3484.02</f>
        <v>3484.02</v>
      </c>
      <c r="AZ52" s="24"/>
      <c r="BA52" s="25" t="s">
        <v>71</v>
      </c>
      <c r="BB52" s="25"/>
      <c r="BC52" s="25"/>
      <c r="BD52" s="24">
        <f>3484.02</f>
        <v>3484.02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3484.02</f>
        <v>3484.02</v>
      </c>
      <c r="BO52" s="24"/>
      <c r="BP52" s="24"/>
      <c r="BQ52" s="27" t="s">
        <v>71</v>
      </c>
    </row>
    <row r="53" spans="1:69" s="1" customFormat="1" ht="33.7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500</f>
        <v>500</v>
      </c>
      <c r="AZ53" s="24"/>
      <c r="BA53" s="25" t="s">
        <v>71</v>
      </c>
      <c r="BB53" s="25"/>
      <c r="BC53" s="25"/>
      <c r="BD53" s="24">
        <f>500</f>
        <v>500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500</f>
        <v>500</v>
      </c>
      <c r="BO53" s="24"/>
      <c r="BP53" s="24"/>
      <c r="BQ53" s="27" t="s">
        <v>71</v>
      </c>
    </row>
    <row r="54" spans="1:69" s="1" customFormat="1" ht="4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500</f>
        <v>500</v>
      </c>
      <c r="AZ54" s="24"/>
      <c r="BA54" s="25" t="s">
        <v>71</v>
      </c>
      <c r="BB54" s="25"/>
      <c r="BC54" s="25"/>
      <c r="BD54" s="24">
        <f>500</f>
        <v>500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500</f>
        <v>500</v>
      </c>
      <c r="BO54" s="24"/>
      <c r="BP54" s="24"/>
      <c r="BQ54" s="27" t="s">
        <v>71</v>
      </c>
    </row>
    <row r="55" spans="1:69" s="1" customFormat="1" ht="24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5" t="s">
        <v>71</v>
      </c>
      <c r="V55" s="25"/>
      <c r="W55" s="25"/>
      <c r="X55" s="25" t="s">
        <v>71</v>
      </c>
      <c r="Y55" s="25"/>
      <c r="Z55" s="25"/>
      <c r="AA55" s="25"/>
      <c r="AB55" s="25" t="s">
        <v>71</v>
      </c>
      <c r="AC55" s="25"/>
      <c r="AD55" s="25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5" t="s">
        <v>71</v>
      </c>
      <c r="AU55" s="25"/>
      <c r="AV55" s="25"/>
      <c r="AW55" s="25" t="s">
        <v>71</v>
      </c>
      <c r="AX55" s="25"/>
      <c r="AY55" s="24">
        <f>2984.02</f>
        <v>2984.02</v>
      </c>
      <c r="AZ55" s="24"/>
      <c r="BA55" s="25" t="s">
        <v>71</v>
      </c>
      <c r="BB55" s="25"/>
      <c r="BC55" s="25"/>
      <c r="BD55" s="24">
        <f>2984.02</f>
        <v>2984.02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2984.02</f>
        <v>2984.02</v>
      </c>
      <c r="BO55" s="24"/>
      <c r="BP55" s="24"/>
      <c r="BQ55" s="27" t="s">
        <v>71</v>
      </c>
    </row>
    <row r="56" spans="1:69" s="1" customFormat="1" ht="75.75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5" t="s">
        <v>71</v>
      </c>
      <c r="V56" s="25"/>
      <c r="W56" s="25"/>
      <c r="X56" s="25" t="s">
        <v>71</v>
      </c>
      <c r="Y56" s="25"/>
      <c r="Z56" s="25"/>
      <c r="AA56" s="25"/>
      <c r="AB56" s="25" t="s">
        <v>71</v>
      </c>
      <c r="AC56" s="25"/>
      <c r="AD56" s="25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5" t="s">
        <v>71</v>
      </c>
      <c r="AU56" s="25"/>
      <c r="AV56" s="25"/>
      <c r="AW56" s="25" t="s">
        <v>71</v>
      </c>
      <c r="AX56" s="25"/>
      <c r="AY56" s="24">
        <f>2984.02</f>
        <v>2984.02</v>
      </c>
      <c r="AZ56" s="24"/>
      <c r="BA56" s="25" t="s">
        <v>71</v>
      </c>
      <c r="BB56" s="25"/>
      <c r="BC56" s="25"/>
      <c r="BD56" s="24">
        <f>2984.02</f>
        <v>2984.02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2984.02</f>
        <v>2984.02</v>
      </c>
      <c r="BO56" s="24"/>
      <c r="BP56" s="24"/>
      <c r="BQ56" s="27" t="s">
        <v>71</v>
      </c>
    </row>
    <row r="57" spans="1:69" s="1" customFormat="1" ht="54.7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5" t="s">
        <v>71</v>
      </c>
      <c r="V57" s="25"/>
      <c r="W57" s="25"/>
      <c r="X57" s="25" t="s">
        <v>71</v>
      </c>
      <c r="Y57" s="25"/>
      <c r="Z57" s="25"/>
      <c r="AA57" s="25"/>
      <c r="AB57" s="25" t="s">
        <v>71</v>
      </c>
      <c r="AC57" s="25"/>
      <c r="AD57" s="25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5" t="s">
        <v>71</v>
      </c>
      <c r="AU57" s="25"/>
      <c r="AV57" s="25"/>
      <c r="AW57" s="25" t="s">
        <v>71</v>
      </c>
      <c r="AX57" s="25"/>
      <c r="AY57" s="24">
        <f>2984.02</f>
        <v>2984.02</v>
      </c>
      <c r="AZ57" s="24"/>
      <c r="BA57" s="25" t="s">
        <v>71</v>
      </c>
      <c r="BB57" s="25"/>
      <c r="BC57" s="25"/>
      <c r="BD57" s="24">
        <f>2984.02</f>
        <v>2984.02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2984.02</f>
        <v>2984.02</v>
      </c>
      <c r="BO57" s="24"/>
      <c r="BP57" s="24"/>
      <c r="BQ57" s="27" t="s">
        <v>71</v>
      </c>
    </row>
    <row r="58" spans="1:69" s="1" customFormat="1" ht="13.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4">
        <f>50000</f>
        <v>50000</v>
      </c>
      <c r="V58" s="24"/>
      <c r="W58" s="24"/>
      <c r="X58" s="25" t="s">
        <v>71</v>
      </c>
      <c r="Y58" s="25"/>
      <c r="Z58" s="25"/>
      <c r="AA58" s="25"/>
      <c r="AB58" s="24">
        <f>50000</f>
        <v>50000</v>
      </c>
      <c r="AC58" s="24"/>
      <c r="AD58" s="24"/>
      <c r="AE58" s="28">
        <f>22180054</f>
        <v>22180054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4">
        <f>22230054</f>
        <v>22230054</v>
      </c>
      <c r="AU58" s="24"/>
      <c r="AV58" s="24"/>
      <c r="AW58" s="25" t="s">
        <v>71</v>
      </c>
      <c r="AX58" s="25"/>
      <c r="AY58" s="24">
        <f>25000</f>
        <v>25000</v>
      </c>
      <c r="AZ58" s="24"/>
      <c r="BA58" s="25" t="s">
        <v>71</v>
      </c>
      <c r="BB58" s="25"/>
      <c r="BC58" s="25"/>
      <c r="BD58" s="24">
        <f>25000</f>
        <v>25000</v>
      </c>
      <c r="BE58" s="24"/>
      <c r="BF58" s="28">
        <f>5044128.55</f>
        <v>5044128.55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5069128.55</f>
        <v>5069128.55</v>
      </c>
      <c r="BO58" s="24"/>
      <c r="BP58" s="24"/>
      <c r="BQ58" s="27" t="s">
        <v>71</v>
      </c>
    </row>
    <row r="59" spans="1:69" s="1" customFormat="1" ht="24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 aca="true" t="shared" si="0" ref="U59:U74">0</f>
        <v>0</v>
      </c>
      <c r="V59" s="24"/>
      <c r="W59" s="24"/>
      <c r="X59" s="25" t="s">
        <v>71</v>
      </c>
      <c r="Y59" s="25"/>
      <c r="Z59" s="25"/>
      <c r="AA59" s="25"/>
      <c r="AB59" s="24">
        <f aca="true" t="shared" si="1" ref="AB59:AB74">0</f>
        <v>0</v>
      </c>
      <c r="AC59" s="24"/>
      <c r="AD59" s="24"/>
      <c r="AE59" s="28">
        <f>22180054</f>
        <v>22180054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22180054</f>
        <v>22180054</v>
      </c>
      <c r="AU59" s="24"/>
      <c r="AV59" s="24"/>
      <c r="AW59" s="25" t="s">
        <v>71</v>
      </c>
      <c r="AX59" s="25"/>
      <c r="AY59" s="24">
        <f aca="true" t="shared" si="2" ref="AY59:AY64">0</f>
        <v>0</v>
      </c>
      <c r="AZ59" s="24"/>
      <c r="BA59" s="25" t="s">
        <v>71</v>
      </c>
      <c r="BB59" s="25"/>
      <c r="BC59" s="25"/>
      <c r="BD59" s="24">
        <f aca="true" t="shared" si="3" ref="BD59:BD64">0</f>
        <v>0</v>
      </c>
      <c r="BE59" s="24"/>
      <c r="BF59" s="28">
        <f>5044128.55</f>
        <v>5044128.55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5044128.55</f>
        <v>5044128.55</v>
      </c>
      <c r="BO59" s="24"/>
      <c r="BP59" s="24"/>
      <c r="BQ59" s="27" t="s">
        <v>71</v>
      </c>
    </row>
    <row r="60" spans="1:69" s="1" customFormat="1" ht="24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71</v>
      </c>
      <c r="Y60" s="25"/>
      <c r="Z60" s="25"/>
      <c r="AA60" s="25"/>
      <c r="AB60" s="24">
        <f t="shared" si="1"/>
        <v>0</v>
      </c>
      <c r="AC60" s="24"/>
      <c r="AD60" s="24"/>
      <c r="AE60" s="28">
        <f>13308000</f>
        <v>13308000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13308000</f>
        <v>13308000</v>
      </c>
      <c r="AU60" s="24"/>
      <c r="AV60" s="24"/>
      <c r="AW60" s="25" t="s">
        <v>71</v>
      </c>
      <c r="AX60" s="25"/>
      <c r="AY60" s="24">
        <f t="shared" si="2"/>
        <v>0</v>
      </c>
      <c r="AZ60" s="24"/>
      <c r="BA60" s="25" t="s">
        <v>71</v>
      </c>
      <c r="BB60" s="25"/>
      <c r="BC60" s="25"/>
      <c r="BD60" s="24">
        <f t="shared" si="3"/>
        <v>0</v>
      </c>
      <c r="BE60" s="24"/>
      <c r="BF60" s="28">
        <f>4976250</f>
        <v>4976250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4976250</f>
        <v>4976250</v>
      </c>
      <c r="BO60" s="24"/>
      <c r="BP60" s="24"/>
      <c r="BQ60" s="27" t="s">
        <v>71</v>
      </c>
    </row>
    <row r="61" spans="1:69" s="1" customFormat="1" ht="13.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71</v>
      </c>
      <c r="Y61" s="25"/>
      <c r="Z61" s="25"/>
      <c r="AA61" s="25"/>
      <c r="AB61" s="24">
        <f t="shared" si="1"/>
        <v>0</v>
      </c>
      <c r="AC61" s="24"/>
      <c r="AD61" s="24"/>
      <c r="AE61" s="28">
        <f>13185000</f>
        <v>13185000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13185000</f>
        <v>13185000</v>
      </c>
      <c r="AU61" s="24"/>
      <c r="AV61" s="24"/>
      <c r="AW61" s="25" t="s">
        <v>71</v>
      </c>
      <c r="AX61" s="25"/>
      <c r="AY61" s="24">
        <f t="shared" si="2"/>
        <v>0</v>
      </c>
      <c r="AZ61" s="24"/>
      <c r="BA61" s="25" t="s">
        <v>71</v>
      </c>
      <c r="BB61" s="25"/>
      <c r="BC61" s="25"/>
      <c r="BD61" s="24">
        <f t="shared" si="3"/>
        <v>0</v>
      </c>
      <c r="BE61" s="24"/>
      <c r="BF61" s="28">
        <f>4945500</f>
        <v>4945500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4945500</f>
        <v>4945500</v>
      </c>
      <c r="BO61" s="24"/>
      <c r="BP61" s="24"/>
      <c r="BQ61" s="27" t="s">
        <v>71</v>
      </c>
    </row>
    <row r="62" spans="1:69" s="1" customFormat="1" ht="33.75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71</v>
      </c>
      <c r="Y62" s="25"/>
      <c r="Z62" s="25"/>
      <c r="AA62" s="25"/>
      <c r="AB62" s="24">
        <f t="shared" si="1"/>
        <v>0</v>
      </c>
      <c r="AC62" s="24"/>
      <c r="AD62" s="24"/>
      <c r="AE62" s="28">
        <f>13185000</f>
        <v>13185000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13185000</f>
        <v>13185000</v>
      </c>
      <c r="AU62" s="24"/>
      <c r="AV62" s="24"/>
      <c r="AW62" s="25" t="s">
        <v>71</v>
      </c>
      <c r="AX62" s="25"/>
      <c r="AY62" s="24">
        <f t="shared" si="2"/>
        <v>0</v>
      </c>
      <c r="AZ62" s="24"/>
      <c r="BA62" s="25" t="s">
        <v>71</v>
      </c>
      <c r="BB62" s="25"/>
      <c r="BC62" s="25"/>
      <c r="BD62" s="24">
        <f t="shared" si="3"/>
        <v>0</v>
      </c>
      <c r="BE62" s="24"/>
      <c r="BF62" s="28">
        <f>4945500</f>
        <v>4945500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4945500</f>
        <v>4945500</v>
      </c>
      <c r="BO62" s="24"/>
      <c r="BP62" s="24"/>
      <c r="BQ62" s="27" t="s">
        <v>71</v>
      </c>
    </row>
    <row r="63" spans="1:69" s="1" customFormat="1" ht="33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71</v>
      </c>
      <c r="Y63" s="25"/>
      <c r="Z63" s="25"/>
      <c r="AA63" s="25"/>
      <c r="AB63" s="24">
        <f t="shared" si="1"/>
        <v>0</v>
      </c>
      <c r="AC63" s="24"/>
      <c r="AD63" s="24"/>
      <c r="AE63" s="28">
        <f>123000</f>
        <v>123000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123000</f>
        <v>123000</v>
      </c>
      <c r="AU63" s="24"/>
      <c r="AV63" s="24"/>
      <c r="AW63" s="25" t="s">
        <v>71</v>
      </c>
      <c r="AX63" s="25"/>
      <c r="AY63" s="24">
        <f t="shared" si="2"/>
        <v>0</v>
      </c>
      <c r="AZ63" s="24"/>
      <c r="BA63" s="25" t="s">
        <v>71</v>
      </c>
      <c r="BB63" s="25"/>
      <c r="BC63" s="25"/>
      <c r="BD63" s="24">
        <f t="shared" si="3"/>
        <v>0</v>
      </c>
      <c r="BE63" s="24"/>
      <c r="BF63" s="28">
        <f>30750</f>
        <v>30750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30750</f>
        <v>30750</v>
      </c>
      <c r="BO63" s="24"/>
      <c r="BP63" s="24"/>
      <c r="BQ63" s="27" t="s">
        <v>71</v>
      </c>
    </row>
    <row r="64" spans="1:69" s="1" customFormat="1" ht="33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71</v>
      </c>
      <c r="Y64" s="25"/>
      <c r="Z64" s="25"/>
      <c r="AA64" s="25"/>
      <c r="AB64" s="24">
        <f t="shared" si="1"/>
        <v>0</v>
      </c>
      <c r="AC64" s="24"/>
      <c r="AD64" s="24"/>
      <c r="AE64" s="28">
        <f>123000</f>
        <v>123000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123000</f>
        <v>123000</v>
      </c>
      <c r="AU64" s="24"/>
      <c r="AV64" s="24"/>
      <c r="AW64" s="25" t="s">
        <v>71</v>
      </c>
      <c r="AX64" s="25"/>
      <c r="AY64" s="24">
        <f t="shared" si="2"/>
        <v>0</v>
      </c>
      <c r="AZ64" s="24"/>
      <c r="BA64" s="25" t="s">
        <v>71</v>
      </c>
      <c r="BB64" s="25"/>
      <c r="BC64" s="25"/>
      <c r="BD64" s="24">
        <f t="shared" si="3"/>
        <v>0</v>
      </c>
      <c r="BE64" s="24"/>
      <c r="BF64" s="28">
        <f>30750</f>
        <v>30750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30750</f>
        <v>30750</v>
      </c>
      <c r="BO64" s="24"/>
      <c r="BP64" s="24"/>
      <c r="BQ64" s="27" t="s">
        <v>71</v>
      </c>
    </row>
    <row r="65" spans="1:69" s="1" customFormat="1" ht="24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8633418</f>
        <v>8633418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8633418</f>
        <v>8633418</v>
      </c>
      <c r="AU65" s="24"/>
      <c r="AV65" s="24"/>
      <c r="AW65" s="25" t="s">
        <v>71</v>
      </c>
      <c r="AX65" s="25"/>
      <c r="AY65" s="25" t="s">
        <v>71</v>
      </c>
      <c r="AZ65" s="25"/>
      <c r="BA65" s="25" t="s">
        <v>71</v>
      </c>
      <c r="BB65" s="25"/>
      <c r="BC65" s="25"/>
      <c r="BD65" s="25" t="s">
        <v>71</v>
      </c>
      <c r="BE65" s="25"/>
      <c r="BF65" s="26" t="s">
        <v>71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5" t="s">
        <v>71</v>
      </c>
      <c r="BO65" s="25"/>
      <c r="BP65" s="25"/>
      <c r="BQ65" s="27" t="s">
        <v>71</v>
      </c>
    </row>
    <row r="66" spans="1:69" s="1" customFormat="1" ht="54.75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5187061</f>
        <v>5187061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5187061</f>
        <v>5187061</v>
      </c>
      <c r="AU66" s="24"/>
      <c r="AV66" s="24"/>
      <c r="AW66" s="25" t="s">
        <v>71</v>
      </c>
      <c r="AX66" s="25"/>
      <c r="AY66" s="25" t="s">
        <v>71</v>
      </c>
      <c r="AZ66" s="25"/>
      <c r="BA66" s="25" t="s">
        <v>71</v>
      </c>
      <c r="BB66" s="25"/>
      <c r="BC66" s="25"/>
      <c r="BD66" s="25" t="s">
        <v>71</v>
      </c>
      <c r="BE66" s="25"/>
      <c r="BF66" s="26" t="s">
        <v>71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5" t="s">
        <v>71</v>
      </c>
      <c r="BO66" s="25"/>
      <c r="BP66" s="25"/>
      <c r="BQ66" s="27" t="s">
        <v>71</v>
      </c>
    </row>
    <row r="67" spans="1:69" s="1" customFormat="1" ht="54.75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5187061</f>
        <v>5187061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5187061</f>
        <v>5187061</v>
      </c>
      <c r="AU67" s="24"/>
      <c r="AV67" s="24"/>
      <c r="AW67" s="25" t="s">
        <v>71</v>
      </c>
      <c r="AX67" s="25"/>
      <c r="AY67" s="25" t="s">
        <v>71</v>
      </c>
      <c r="AZ67" s="25"/>
      <c r="BA67" s="25" t="s">
        <v>71</v>
      </c>
      <c r="BB67" s="25"/>
      <c r="BC67" s="25"/>
      <c r="BD67" s="25" t="s">
        <v>71</v>
      </c>
      <c r="BE67" s="25"/>
      <c r="BF67" s="26" t="s">
        <v>71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5" t="s">
        <v>71</v>
      </c>
      <c r="BO67" s="25"/>
      <c r="BP67" s="25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217123</f>
        <v>217123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217123</f>
        <v>217123</v>
      </c>
      <c r="AU68" s="24"/>
      <c r="AV68" s="24"/>
      <c r="AW68" s="25" t="s">
        <v>71</v>
      </c>
      <c r="AX68" s="25"/>
      <c r="AY68" s="25" t="s">
        <v>71</v>
      </c>
      <c r="AZ68" s="25"/>
      <c r="BA68" s="25" t="s">
        <v>71</v>
      </c>
      <c r="BB68" s="25"/>
      <c r="BC68" s="25"/>
      <c r="BD68" s="25" t="s">
        <v>71</v>
      </c>
      <c r="BE68" s="25"/>
      <c r="BF68" s="26" t="s">
        <v>71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5" t="s">
        <v>71</v>
      </c>
      <c r="BO68" s="25"/>
      <c r="BP68" s="25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217123</f>
        <v>217123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217123</f>
        <v>217123</v>
      </c>
      <c r="AU69" s="24"/>
      <c r="AV69" s="24"/>
      <c r="AW69" s="25" t="s">
        <v>71</v>
      </c>
      <c r="AX69" s="25"/>
      <c r="AY69" s="25" t="s">
        <v>71</v>
      </c>
      <c r="AZ69" s="25"/>
      <c r="BA69" s="25" t="s">
        <v>71</v>
      </c>
      <c r="BB69" s="25"/>
      <c r="BC69" s="25"/>
      <c r="BD69" s="25" t="s">
        <v>71</v>
      </c>
      <c r="BE69" s="25"/>
      <c r="BF69" s="26" t="s">
        <v>71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5" t="s">
        <v>71</v>
      </c>
      <c r="BO69" s="25"/>
      <c r="BP69" s="25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3229234</f>
        <v>3229234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3229234</f>
        <v>3229234</v>
      </c>
      <c r="AU70" s="24"/>
      <c r="AV70" s="24"/>
      <c r="AW70" s="25" t="s">
        <v>71</v>
      </c>
      <c r="AX70" s="25"/>
      <c r="AY70" s="25" t="s">
        <v>71</v>
      </c>
      <c r="AZ70" s="25"/>
      <c r="BA70" s="25" t="s">
        <v>71</v>
      </c>
      <c r="BB70" s="25"/>
      <c r="BC70" s="25"/>
      <c r="BD70" s="25" t="s">
        <v>71</v>
      </c>
      <c r="BE70" s="25"/>
      <c r="BF70" s="26" t="s">
        <v>71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5" t="s">
        <v>71</v>
      </c>
      <c r="BO70" s="25"/>
      <c r="BP70" s="25"/>
      <c r="BQ70" s="27" t="s">
        <v>71</v>
      </c>
    </row>
    <row r="71" spans="1:69" s="1" customFormat="1" ht="24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3229234</f>
        <v>3229234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3229234</f>
        <v>3229234</v>
      </c>
      <c r="AU71" s="24"/>
      <c r="AV71" s="24"/>
      <c r="AW71" s="25" t="s">
        <v>71</v>
      </c>
      <c r="AX71" s="25"/>
      <c r="AY71" s="25" t="s">
        <v>71</v>
      </c>
      <c r="AZ71" s="25"/>
      <c r="BA71" s="25" t="s">
        <v>71</v>
      </c>
      <c r="BB71" s="25"/>
      <c r="BC71" s="25"/>
      <c r="BD71" s="25" t="s">
        <v>71</v>
      </c>
      <c r="BE71" s="25"/>
      <c r="BF71" s="26" t="s">
        <v>71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5" t="s">
        <v>71</v>
      </c>
      <c r="BO71" s="25"/>
      <c r="BP71" s="25"/>
      <c r="BQ71" s="27" t="s">
        <v>71</v>
      </c>
    </row>
    <row r="72" spans="1:69" s="1" customFormat="1" ht="24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238636</f>
        <v>238636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238636</f>
        <v>238636</v>
      </c>
      <c r="AU72" s="24"/>
      <c r="AV72" s="24"/>
      <c r="AW72" s="25" t="s">
        <v>71</v>
      </c>
      <c r="AX72" s="25"/>
      <c r="AY72" s="24">
        <f>0</f>
        <v>0</v>
      </c>
      <c r="AZ72" s="24"/>
      <c r="BA72" s="25" t="s">
        <v>71</v>
      </c>
      <c r="BB72" s="25"/>
      <c r="BC72" s="25"/>
      <c r="BD72" s="24">
        <f>0</f>
        <v>0</v>
      </c>
      <c r="BE72" s="24"/>
      <c r="BF72" s="28">
        <f>67878.55</f>
        <v>67878.55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67878.55</f>
        <v>67878.55</v>
      </c>
      <c r="BO72" s="24"/>
      <c r="BP72" s="24"/>
      <c r="BQ72" s="27" t="s">
        <v>71</v>
      </c>
    </row>
    <row r="73" spans="1:69" s="1" customFormat="1" ht="33.75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238636</f>
        <v>238636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238636</f>
        <v>238636</v>
      </c>
      <c r="AU73" s="24"/>
      <c r="AV73" s="24"/>
      <c r="AW73" s="25" t="s">
        <v>71</v>
      </c>
      <c r="AX73" s="25"/>
      <c r="AY73" s="24">
        <f>0</f>
        <v>0</v>
      </c>
      <c r="AZ73" s="24"/>
      <c r="BA73" s="25" t="s">
        <v>71</v>
      </c>
      <c r="BB73" s="25"/>
      <c r="BC73" s="25"/>
      <c r="BD73" s="24">
        <f>0</f>
        <v>0</v>
      </c>
      <c r="BE73" s="24"/>
      <c r="BF73" s="28">
        <f>67878.55</f>
        <v>67878.55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67878.55</f>
        <v>67878.55</v>
      </c>
      <c r="BO73" s="24"/>
      <c r="BP73" s="24"/>
      <c r="BQ73" s="27" t="s">
        <v>71</v>
      </c>
    </row>
    <row r="74" spans="1:69" s="1" customFormat="1" ht="33.7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238636</f>
        <v>238636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238636</f>
        <v>238636</v>
      </c>
      <c r="AU74" s="24"/>
      <c r="AV74" s="24"/>
      <c r="AW74" s="25" t="s">
        <v>71</v>
      </c>
      <c r="AX74" s="25"/>
      <c r="AY74" s="24">
        <f>0</f>
        <v>0</v>
      </c>
      <c r="AZ74" s="24"/>
      <c r="BA74" s="25" t="s">
        <v>71</v>
      </c>
      <c r="BB74" s="25"/>
      <c r="BC74" s="25"/>
      <c r="BD74" s="24">
        <f>0</f>
        <v>0</v>
      </c>
      <c r="BE74" s="24"/>
      <c r="BF74" s="28">
        <f>67878.55</f>
        <v>67878.55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67878.55</f>
        <v>67878.55</v>
      </c>
      <c r="BO74" s="24"/>
      <c r="BP74" s="24"/>
      <c r="BQ74" s="27" t="s">
        <v>71</v>
      </c>
    </row>
    <row r="75" spans="1:69" s="1" customFormat="1" ht="13.5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>50000</f>
        <v>50000</v>
      </c>
      <c r="V75" s="24"/>
      <c r="W75" s="24"/>
      <c r="X75" s="25" t="s">
        <v>71</v>
      </c>
      <c r="Y75" s="25"/>
      <c r="Z75" s="25"/>
      <c r="AA75" s="25"/>
      <c r="AB75" s="24">
        <f>50000</f>
        <v>50000</v>
      </c>
      <c r="AC75" s="24"/>
      <c r="AD75" s="24"/>
      <c r="AE75" s="26" t="s">
        <v>71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50000</f>
        <v>50000</v>
      </c>
      <c r="AU75" s="24"/>
      <c r="AV75" s="24"/>
      <c r="AW75" s="25" t="s">
        <v>71</v>
      </c>
      <c r="AX75" s="25"/>
      <c r="AY75" s="24">
        <f>25000</f>
        <v>25000</v>
      </c>
      <c r="AZ75" s="24"/>
      <c r="BA75" s="25" t="s">
        <v>71</v>
      </c>
      <c r="BB75" s="25"/>
      <c r="BC75" s="25"/>
      <c r="BD75" s="24">
        <f>25000</f>
        <v>25000</v>
      </c>
      <c r="BE75" s="24"/>
      <c r="BF75" s="26" t="s">
        <v>71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25000</f>
        <v>25000</v>
      </c>
      <c r="BO75" s="24"/>
      <c r="BP75" s="24"/>
      <c r="BQ75" s="27" t="s">
        <v>71</v>
      </c>
    </row>
    <row r="76" spans="1:69" s="1" customFormat="1" ht="24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>50000</f>
        <v>50000</v>
      </c>
      <c r="V76" s="24"/>
      <c r="W76" s="24"/>
      <c r="X76" s="25" t="s">
        <v>71</v>
      </c>
      <c r="Y76" s="25"/>
      <c r="Z76" s="25"/>
      <c r="AA76" s="25"/>
      <c r="AB76" s="24">
        <f>50000</f>
        <v>50000</v>
      </c>
      <c r="AC76" s="24"/>
      <c r="AD76" s="24"/>
      <c r="AE76" s="26" t="s">
        <v>71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50000</f>
        <v>50000</v>
      </c>
      <c r="AU76" s="24"/>
      <c r="AV76" s="24"/>
      <c r="AW76" s="25" t="s">
        <v>71</v>
      </c>
      <c r="AX76" s="25"/>
      <c r="AY76" s="24">
        <f>25000</f>
        <v>25000</v>
      </c>
      <c r="AZ76" s="24"/>
      <c r="BA76" s="25" t="s">
        <v>71</v>
      </c>
      <c r="BB76" s="25"/>
      <c r="BC76" s="25"/>
      <c r="BD76" s="24">
        <f>25000</f>
        <v>25000</v>
      </c>
      <c r="BE76" s="24"/>
      <c r="BF76" s="26" t="s">
        <v>71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25000</f>
        <v>25000</v>
      </c>
      <c r="BO76" s="24"/>
      <c r="BP76" s="24"/>
      <c r="BQ76" s="27" t="s">
        <v>71</v>
      </c>
    </row>
    <row r="77" spans="1:69" s="1" customFormat="1" ht="24" customHeight="1">
      <c r="A77" s="16" t="s">
        <v>195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197</v>
      </c>
      <c r="Q77" s="23"/>
      <c r="R77" s="23"/>
      <c r="S77" s="23"/>
      <c r="T77" s="23"/>
      <c r="U77" s="24">
        <f>50000</f>
        <v>50000</v>
      </c>
      <c r="V77" s="24"/>
      <c r="W77" s="24"/>
      <c r="X77" s="25" t="s">
        <v>71</v>
      </c>
      <c r="Y77" s="25"/>
      <c r="Z77" s="25"/>
      <c r="AA77" s="25"/>
      <c r="AB77" s="24">
        <f>50000</f>
        <v>50000</v>
      </c>
      <c r="AC77" s="24"/>
      <c r="AD77" s="24"/>
      <c r="AE77" s="26" t="s">
        <v>71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50000</f>
        <v>50000</v>
      </c>
      <c r="AU77" s="24"/>
      <c r="AV77" s="24"/>
      <c r="AW77" s="25" t="s">
        <v>71</v>
      </c>
      <c r="AX77" s="25"/>
      <c r="AY77" s="24">
        <f>25000</f>
        <v>25000</v>
      </c>
      <c r="AZ77" s="24"/>
      <c r="BA77" s="25" t="s">
        <v>71</v>
      </c>
      <c r="BB77" s="25"/>
      <c r="BC77" s="25"/>
      <c r="BD77" s="24">
        <f>25000</f>
        <v>25000</v>
      </c>
      <c r="BE77" s="24"/>
      <c r="BF77" s="26" t="s">
        <v>71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25000</f>
        <v>25000</v>
      </c>
      <c r="BO77" s="24"/>
      <c r="BP77" s="24"/>
      <c r="BQ77" s="27" t="s">
        <v>71</v>
      </c>
    </row>
    <row r="78" spans="1:69" s="1" customFormat="1" ht="13.5" customHeight="1">
      <c r="A78" s="29" t="s">
        <v>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 t="s">
        <v>9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</row>
    <row r="79" spans="1:69" s="1" customFormat="1" ht="15.75" customHeight="1">
      <c r="A79" s="12" t="s">
        <v>198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</row>
    <row r="80" spans="1:69" s="1" customFormat="1" ht="28.5" customHeight="1">
      <c r="A80" s="3" t="s">
        <v>21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 t="s">
        <v>22</v>
      </c>
      <c r="N80" s="3"/>
      <c r="O80" s="3"/>
      <c r="P80" s="3" t="s">
        <v>23</v>
      </c>
      <c r="Q80" s="3"/>
      <c r="R80" s="3"/>
      <c r="S80" s="3"/>
      <c r="T80" s="3"/>
      <c r="U80" s="3" t="s">
        <v>24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 t="s">
        <v>38</v>
      </c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s="1" customFormat="1" ht="12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3" t="s">
        <v>25</v>
      </c>
      <c r="V81" s="13"/>
      <c r="W81" s="13"/>
      <c r="X81" s="13" t="s">
        <v>26</v>
      </c>
      <c r="Y81" s="13"/>
      <c r="Z81" s="13"/>
      <c r="AA81" s="13"/>
      <c r="AB81" s="13" t="s">
        <v>27</v>
      </c>
      <c r="AC81" s="13"/>
      <c r="AD81" s="13"/>
      <c r="AE81" s="14" t="s">
        <v>28</v>
      </c>
      <c r="AF81" s="14" t="s">
        <v>29</v>
      </c>
      <c r="AG81" s="13" t="s">
        <v>30</v>
      </c>
      <c r="AH81" s="13"/>
      <c r="AI81" s="13"/>
      <c r="AJ81" s="13" t="s">
        <v>31</v>
      </c>
      <c r="AK81" s="13"/>
      <c r="AL81" s="13" t="s">
        <v>32</v>
      </c>
      <c r="AM81" s="13"/>
      <c r="AN81" s="13" t="s">
        <v>33</v>
      </c>
      <c r="AO81" s="13"/>
      <c r="AP81" s="13" t="s">
        <v>34</v>
      </c>
      <c r="AQ81" s="13"/>
      <c r="AR81" s="13"/>
      <c r="AS81" s="14" t="s">
        <v>35</v>
      </c>
      <c r="AT81" s="13" t="s">
        <v>36</v>
      </c>
      <c r="AU81" s="13"/>
      <c r="AV81" s="13"/>
      <c r="AW81" s="13" t="s">
        <v>37</v>
      </c>
      <c r="AX81" s="13"/>
      <c r="AY81" s="13" t="s">
        <v>25</v>
      </c>
      <c r="AZ81" s="13"/>
      <c r="BA81" s="13" t="s">
        <v>26</v>
      </c>
      <c r="BB81" s="13"/>
      <c r="BC81" s="13"/>
      <c r="BD81" s="13" t="s">
        <v>27</v>
      </c>
      <c r="BE81" s="13"/>
      <c r="BF81" s="14" t="s">
        <v>28</v>
      </c>
      <c r="BG81" s="14" t="s">
        <v>29</v>
      </c>
      <c r="BH81" s="14" t="s">
        <v>30</v>
      </c>
      <c r="BI81" s="14" t="s">
        <v>31</v>
      </c>
      <c r="BJ81" s="14" t="s">
        <v>32</v>
      </c>
      <c r="BK81" s="14" t="s">
        <v>33</v>
      </c>
      <c r="BL81" s="14" t="s">
        <v>34</v>
      </c>
      <c r="BM81" s="14" t="s">
        <v>35</v>
      </c>
      <c r="BN81" s="13" t="s">
        <v>36</v>
      </c>
      <c r="BO81" s="13"/>
      <c r="BP81" s="13"/>
      <c r="BQ81" s="14" t="s">
        <v>37</v>
      </c>
    </row>
    <row r="82" spans="1:69" s="1" customFormat="1" ht="13.5" customHeight="1">
      <c r="A82" s="3" t="s">
        <v>39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 t="s">
        <v>40</v>
      </c>
      <c r="N82" s="3"/>
      <c r="O82" s="3"/>
      <c r="P82" s="3" t="s">
        <v>41</v>
      </c>
      <c r="Q82" s="3"/>
      <c r="R82" s="3"/>
      <c r="S82" s="3"/>
      <c r="T82" s="3"/>
      <c r="U82" s="3" t="s">
        <v>42</v>
      </c>
      <c r="V82" s="3"/>
      <c r="W82" s="3"/>
      <c r="X82" s="3" t="s">
        <v>43</v>
      </c>
      <c r="Y82" s="3"/>
      <c r="Z82" s="3"/>
      <c r="AA82" s="3"/>
      <c r="AB82" s="3" t="s">
        <v>44</v>
      </c>
      <c r="AC82" s="3"/>
      <c r="AD82" s="3"/>
      <c r="AE82" s="15" t="s">
        <v>45</v>
      </c>
      <c r="AF82" s="15" t="s">
        <v>46</v>
      </c>
      <c r="AG82" s="3" t="s">
        <v>47</v>
      </c>
      <c r="AH82" s="3"/>
      <c r="AI82" s="3"/>
      <c r="AJ82" s="3" t="s">
        <v>48</v>
      </c>
      <c r="AK82" s="3"/>
      <c r="AL82" s="3" t="s">
        <v>49</v>
      </c>
      <c r="AM82" s="3"/>
      <c r="AN82" s="3" t="s">
        <v>50</v>
      </c>
      <c r="AO82" s="3"/>
      <c r="AP82" s="3" t="s">
        <v>51</v>
      </c>
      <c r="AQ82" s="3"/>
      <c r="AR82" s="3"/>
      <c r="AS82" s="15" t="s">
        <v>52</v>
      </c>
      <c r="AT82" s="3" t="s">
        <v>53</v>
      </c>
      <c r="AU82" s="3"/>
      <c r="AV82" s="3"/>
      <c r="AW82" s="3" t="s">
        <v>54</v>
      </c>
      <c r="AX82" s="3"/>
      <c r="AY82" s="3" t="s">
        <v>55</v>
      </c>
      <c r="AZ82" s="3"/>
      <c r="BA82" s="3" t="s">
        <v>56</v>
      </c>
      <c r="BB82" s="3"/>
      <c r="BC82" s="3"/>
      <c r="BD82" s="3" t="s">
        <v>57</v>
      </c>
      <c r="BE82" s="3"/>
      <c r="BF82" s="15" t="s">
        <v>58</v>
      </c>
      <c r="BG82" s="15" t="s">
        <v>59</v>
      </c>
      <c r="BH82" s="15" t="s">
        <v>60</v>
      </c>
      <c r="BI82" s="15" t="s">
        <v>61</v>
      </c>
      <c r="BJ82" s="15" t="s">
        <v>62</v>
      </c>
      <c r="BK82" s="15" t="s">
        <v>63</v>
      </c>
      <c r="BL82" s="15" t="s">
        <v>64</v>
      </c>
      <c r="BM82" s="15" t="s">
        <v>65</v>
      </c>
      <c r="BN82" s="3" t="s">
        <v>66</v>
      </c>
      <c r="BO82" s="3"/>
      <c r="BP82" s="3"/>
      <c r="BQ82" s="15" t="s">
        <v>67</v>
      </c>
    </row>
    <row r="83" spans="1:69" s="1" customFormat="1" ht="24" customHeight="1">
      <c r="A83" s="16" t="s">
        <v>199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 t="s">
        <v>200</v>
      </c>
      <c r="N83" s="17"/>
      <c r="O83" s="17"/>
      <c r="P83" s="17" t="s">
        <v>70</v>
      </c>
      <c r="Q83" s="17"/>
      <c r="R83" s="17"/>
      <c r="S83" s="17"/>
      <c r="T83" s="17"/>
      <c r="U83" s="18">
        <f>38127996.46</f>
        <v>38127996.46</v>
      </c>
      <c r="V83" s="18"/>
      <c r="W83" s="18"/>
      <c r="X83" s="19" t="s">
        <v>71</v>
      </c>
      <c r="Y83" s="19"/>
      <c r="Z83" s="19"/>
      <c r="AA83" s="19"/>
      <c r="AB83" s="18">
        <f>38127996.46</f>
        <v>38127996.46</v>
      </c>
      <c r="AC83" s="18"/>
      <c r="AD83" s="18"/>
      <c r="AE83" s="20">
        <f>661363</f>
        <v>661363</v>
      </c>
      <c r="AF83" s="21" t="s">
        <v>71</v>
      </c>
      <c r="AG83" s="19" t="s">
        <v>71</v>
      </c>
      <c r="AH83" s="19"/>
      <c r="AI83" s="19"/>
      <c r="AJ83" s="19" t="s">
        <v>71</v>
      </c>
      <c r="AK83" s="19"/>
      <c r="AL83" s="19" t="s">
        <v>71</v>
      </c>
      <c r="AM83" s="19"/>
      <c r="AN83" s="19" t="s">
        <v>71</v>
      </c>
      <c r="AO83" s="19"/>
      <c r="AP83" s="19" t="s">
        <v>71</v>
      </c>
      <c r="AQ83" s="19"/>
      <c r="AR83" s="19"/>
      <c r="AS83" s="21" t="s">
        <v>71</v>
      </c>
      <c r="AT83" s="18">
        <f>38789359.46</f>
        <v>38789359.46</v>
      </c>
      <c r="AU83" s="18"/>
      <c r="AV83" s="18"/>
      <c r="AW83" s="19" t="s">
        <v>71</v>
      </c>
      <c r="AX83" s="19"/>
      <c r="AY83" s="18">
        <f>6048938.37</f>
        <v>6048938.37</v>
      </c>
      <c r="AZ83" s="18"/>
      <c r="BA83" s="19" t="s">
        <v>71</v>
      </c>
      <c r="BB83" s="19"/>
      <c r="BC83" s="19"/>
      <c r="BD83" s="18">
        <f>6048938.37</f>
        <v>6048938.37</v>
      </c>
      <c r="BE83" s="18"/>
      <c r="BF83" s="20">
        <f>92734</f>
        <v>92734</v>
      </c>
      <c r="BG83" s="21" t="s">
        <v>71</v>
      </c>
      <c r="BH83" s="21" t="s">
        <v>71</v>
      </c>
      <c r="BI83" s="21" t="s">
        <v>71</v>
      </c>
      <c r="BJ83" s="21" t="s">
        <v>71</v>
      </c>
      <c r="BK83" s="21" t="s">
        <v>71</v>
      </c>
      <c r="BL83" s="21" t="s">
        <v>71</v>
      </c>
      <c r="BM83" s="21" t="s">
        <v>71</v>
      </c>
      <c r="BN83" s="18">
        <f>6141672.37</f>
        <v>6141672.37</v>
      </c>
      <c r="BO83" s="18"/>
      <c r="BP83" s="18"/>
      <c r="BQ83" s="22" t="s">
        <v>71</v>
      </c>
    </row>
    <row r="84" spans="1:69" s="1" customFormat="1" ht="13.5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200</v>
      </c>
      <c r="N84" s="23"/>
      <c r="O84" s="23"/>
      <c r="P84" s="31" t="s">
        <v>202</v>
      </c>
      <c r="Q84" s="31"/>
      <c r="R84" s="31"/>
      <c r="S84" s="31"/>
      <c r="T84" s="31"/>
      <c r="U84" s="24">
        <f>12932862</f>
        <v>12932862</v>
      </c>
      <c r="V84" s="24"/>
      <c r="W84" s="24"/>
      <c r="X84" s="25" t="s">
        <v>71</v>
      </c>
      <c r="Y84" s="25"/>
      <c r="Z84" s="25"/>
      <c r="AA84" s="25"/>
      <c r="AB84" s="24">
        <f>12932862</f>
        <v>12932862</v>
      </c>
      <c r="AC84" s="24"/>
      <c r="AD84" s="24"/>
      <c r="AE84" s="28">
        <f>138504</f>
        <v>138504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13071366</f>
        <v>13071366</v>
      </c>
      <c r="AU84" s="24"/>
      <c r="AV84" s="24"/>
      <c r="AW84" s="25" t="s">
        <v>71</v>
      </c>
      <c r="AX84" s="25"/>
      <c r="AY84" s="24">
        <f>3563375.48</f>
        <v>3563375.48</v>
      </c>
      <c r="AZ84" s="24"/>
      <c r="BA84" s="25" t="s">
        <v>71</v>
      </c>
      <c r="BB84" s="25"/>
      <c r="BC84" s="25"/>
      <c r="BD84" s="24">
        <f>3563375.48</f>
        <v>3563375.48</v>
      </c>
      <c r="BE84" s="24"/>
      <c r="BF84" s="28">
        <f>43332</f>
        <v>43332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3606707.48</f>
        <v>3606707.48</v>
      </c>
      <c r="BO84" s="24"/>
      <c r="BP84" s="24"/>
      <c r="BQ84" s="27" t="s">
        <v>71</v>
      </c>
    </row>
    <row r="85" spans="1:69" s="1" customFormat="1" ht="33.75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200</v>
      </c>
      <c r="N85" s="23"/>
      <c r="O85" s="23"/>
      <c r="P85" s="31" t="s">
        <v>204</v>
      </c>
      <c r="Q85" s="31"/>
      <c r="R85" s="31"/>
      <c r="S85" s="31"/>
      <c r="T85" s="31"/>
      <c r="U85" s="24">
        <f>1023929</f>
        <v>1023929</v>
      </c>
      <c r="V85" s="24"/>
      <c r="W85" s="24"/>
      <c r="X85" s="25" t="s">
        <v>71</v>
      </c>
      <c r="Y85" s="25"/>
      <c r="Z85" s="25"/>
      <c r="AA85" s="25"/>
      <c r="AB85" s="24">
        <f>1023929</f>
        <v>1023929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1023929</f>
        <v>1023929</v>
      </c>
      <c r="AU85" s="24"/>
      <c r="AV85" s="24"/>
      <c r="AW85" s="25" t="s">
        <v>71</v>
      </c>
      <c r="AX85" s="25"/>
      <c r="AY85" s="24">
        <f>277003.33</f>
        <v>277003.33</v>
      </c>
      <c r="AZ85" s="24"/>
      <c r="BA85" s="25" t="s">
        <v>71</v>
      </c>
      <c r="BB85" s="25"/>
      <c r="BC85" s="25"/>
      <c r="BD85" s="24">
        <f>277003.33</f>
        <v>277003.33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277003.33</f>
        <v>277003.33</v>
      </c>
      <c r="BO85" s="24"/>
      <c r="BP85" s="24"/>
      <c r="BQ85" s="27" t="s">
        <v>71</v>
      </c>
    </row>
    <row r="86" spans="1:69" s="1" customFormat="1" ht="54.75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200</v>
      </c>
      <c r="N86" s="23"/>
      <c r="O86" s="23"/>
      <c r="P86" s="31" t="s">
        <v>206</v>
      </c>
      <c r="Q86" s="31"/>
      <c r="R86" s="31"/>
      <c r="S86" s="31"/>
      <c r="T86" s="31"/>
      <c r="U86" s="24">
        <f>1023929</f>
        <v>1023929</v>
      </c>
      <c r="V86" s="24"/>
      <c r="W86" s="24"/>
      <c r="X86" s="25" t="s">
        <v>71</v>
      </c>
      <c r="Y86" s="25"/>
      <c r="Z86" s="25"/>
      <c r="AA86" s="25"/>
      <c r="AB86" s="24">
        <f>1023929</f>
        <v>1023929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1023929</f>
        <v>1023929</v>
      </c>
      <c r="AU86" s="24"/>
      <c r="AV86" s="24"/>
      <c r="AW86" s="25" t="s">
        <v>71</v>
      </c>
      <c r="AX86" s="25"/>
      <c r="AY86" s="24">
        <f>277003.33</f>
        <v>277003.33</v>
      </c>
      <c r="AZ86" s="24"/>
      <c r="BA86" s="25" t="s">
        <v>71</v>
      </c>
      <c r="BB86" s="25"/>
      <c r="BC86" s="25"/>
      <c r="BD86" s="24">
        <f>277003.33</f>
        <v>277003.33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277003.33</f>
        <v>277003.33</v>
      </c>
      <c r="BO86" s="24"/>
      <c r="BP86" s="24"/>
      <c r="BQ86" s="27" t="s">
        <v>71</v>
      </c>
    </row>
    <row r="87" spans="1:69" s="1" customFormat="1" ht="24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200</v>
      </c>
      <c r="N87" s="23"/>
      <c r="O87" s="23"/>
      <c r="P87" s="31" t="s">
        <v>208</v>
      </c>
      <c r="Q87" s="31"/>
      <c r="R87" s="31"/>
      <c r="S87" s="31"/>
      <c r="T87" s="31"/>
      <c r="U87" s="24">
        <f>1023929</f>
        <v>1023929</v>
      </c>
      <c r="V87" s="24"/>
      <c r="W87" s="24"/>
      <c r="X87" s="25" t="s">
        <v>71</v>
      </c>
      <c r="Y87" s="25"/>
      <c r="Z87" s="25"/>
      <c r="AA87" s="25"/>
      <c r="AB87" s="24">
        <f>1023929</f>
        <v>1023929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1023929</f>
        <v>1023929</v>
      </c>
      <c r="AU87" s="24"/>
      <c r="AV87" s="24"/>
      <c r="AW87" s="25" t="s">
        <v>71</v>
      </c>
      <c r="AX87" s="25"/>
      <c r="AY87" s="24">
        <f>277003.33</f>
        <v>277003.33</v>
      </c>
      <c r="AZ87" s="24"/>
      <c r="BA87" s="25" t="s">
        <v>71</v>
      </c>
      <c r="BB87" s="25"/>
      <c r="BC87" s="25"/>
      <c r="BD87" s="24">
        <f>277003.33</f>
        <v>277003.33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277003.33</f>
        <v>277003.33</v>
      </c>
      <c r="BO87" s="24"/>
      <c r="BP87" s="24"/>
      <c r="BQ87" s="27" t="s">
        <v>71</v>
      </c>
    </row>
    <row r="88" spans="1:69" s="1" customFormat="1" ht="24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200</v>
      </c>
      <c r="N88" s="23"/>
      <c r="O88" s="23"/>
      <c r="P88" s="31" t="s">
        <v>210</v>
      </c>
      <c r="Q88" s="31"/>
      <c r="R88" s="31"/>
      <c r="S88" s="31"/>
      <c r="T88" s="31"/>
      <c r="U88" s="24">
        <f>786428</f>
        <v>786428</v>
      </c>
      <c r="V88" s="24"/>
      <c r="W88" s="24"/>
      <c r="X88" s="25" t="s">
        <v>71</v>
      </c>
      <c r="Y88" s="25"/>
      <c r="Z88" s="25"/>
      <c r="AA88" s="25"/>
      <c r="AB88" s="24">
        <f>786428</f>
        <v>786428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786428</f>
        <v>786428</v>
      </c>
      <c r="AU88" s="24"/>
      <c r="AV88" s="24"/>
      <c r="AW88" s="25" t="s">
        <v>71</v>
      </c>
      <c r="AX88" s="25"/>
      <c r="AY88" s="24">
        <f>212748.33</f>
        <v>212748.33</v>
      </c>
      <c r="AZ88" s="24"/>
      <c r="BA88" s="25" t="s">
        <v>71</v>
      </c>
      <c r="BB88" s="25"/>
      <c r="BC88" s="25"/>
      <c r="BD88" s="24">
        <f>212748.33</f>
        <v>212748.33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212748.33</f>
        <v>212748.33</v>
      </c>
      <c r="BO88" s="24"/>
      <c r="BP88" s="24"/>
      <c r="BQ88" s="27" t="s">
        <v>71</v>
      </c>
    </row>
    <row r="89" spans="1:69" s="1" customFormat="1" ht="33.75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200</v>
      </c>
      <c r="N89" s="23"/>
      <c r="O89" s="23"/>
      <c r="P89" s="31" t="s">
        <v>212</v>
      </c>
      <c r="Q89" s="31"/>
      <c r="R89" s="31"/>
      <c r="S89" s="31"/>
      <c r="T89" s="31"/>
      <c r="U89" s="24">
        <f>237501</f>
        <v>237501</v>
      </c>
      <c r="V89" s="24"/>
      <c r="W89" s="24"/>
      <c r="X89" s="25" t="s">
        <v>71</v>
      </c>
      <c r="Y89" s="25"/>
      <c r="Z89" s="25"/>
      <c r="AA89" s="25"/>
      <c r="AB89" s="24">
        <f>237501</f>
        <v>237501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237501</f>
        <v>237501</v>
      </c>
      <c r="AU89" s="24"/>
      <c r="AV89" s="24"/>
      <c r="AW89" s="25" t="s">
        <v>71</v>
      </c>
      <c r="AX89" s="25"/>
      <c r="AY89" s="24">
        <f>64255</f>
        <v>64255</v>
      </c>
      <c r="AZ89" s="24"/>
      <c r="BA89" s="25" t="s">
        <v>71</v>
      </c>
      <c r="BB89" s="25"/>
      <c r="BC89" s="25"/>
      <c r="BD89" s="24">
        <f>64255</f>
        <v>64255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64255</f>
        <v>64255</v>
      </c>
      <c r="BO89" s="24"/>
      <c r="BP89" s="24"/>
      <c r="BQ89" s="27" t="s">
        <v>71</v>
      </c>
    </row>
    <row r="90" spans="1:69" s="1" customFormat="1" ht="45" customHeight="1">
      <c r="A90" s="16" t="s">
        <v>213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200</v>
      </c>
      <c r="N90" s="23"/>
      <c r="O90" s="23"/>
      <c r="P90" s="31" t="s">
        <v>214</v>
      </c>
      <c r="Q90" s="31"/>
      <c r="R90" s="31"/>
      <c r="S90" s="31"/>
      <c r="T90" s="31"/>
      <c r="U90" s="24">
        <f>5669736</f>
        <v>5669736</v>
      </c>
      <c r="V90" s="24"/>
      <c r="W90" s="24"/>
      <c r="X90" s="25" t="s">
        <v>71</v>
      </c>
      <c r="Y90" s="25"/>
      <c r="Z90" s="25"/>
      <c r="AA90" s="25"/>
      <c r="AB90" s="24">
        <f>5669736</f>
        <v>5669736</v>
      </c>
      <c r="AC90" s="24"/>
      <c r="AD90" s="24"/>
      <c r="AE90" s="28">
        <f>51840</f>
        <v>51840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5721576</f>
        <v>5721576</v>
      </c>
      <c r="AU90" s="24"/>
      <c r="AV90" s="24"/>
      <c r="AW90" s="25" t="s">
        <v>71</v>
      </c>
      <c r="AX90" s="25"/>
      <c r="AY90" s="24">
        <f>1754351.89</f>
        <v>1754351.89</v>
      </c>
      <c r="AZ90" s="24"/>
      <c r="BA90" s="25" t="s">
        <v>71</v>
      </c>
      <c r="BB90" s="25"/>
      <c r="BC90" s="25"/>
      <c r="BD90" s="24">
        <f>1754351.89</f>
        <v>1754351.89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1754351.89</f>
        <v>1754351.89</v>
      </c>
      <c r="BO90" s="24"/>
      <c r="BP90" s="24"/>
      <c r="BQ90" s="27" t="s">
        <v>71</v>
      </c>
    </row>
    <row r="91" spans="1:69" s="1" customFormat="1" ht="54.75" customHeight="1">
      <c r="A91" s="16" t="s">
        <v>205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200</v>
      </c>
      <c r="N91" s="23"/>
      <c r="O91" s="23"/>
      <c r="P91" s="31" t="s">
        <v>215</v>
      </c>
      <c r="Q91" s="31"/>
      <c r="R91" s="31"/>
      <c r="S91" s="31"/>
      <c r="T91" s="31"/>
      <c r="U91" s="24">
        <f>4223347</f>
        <v>4223347</v>
      </c>
      <c r="V91" s="24"/>
      <c r="W91" s="24"/>
      <c r="X91" s="25" t="s">
        <v>71</v>
      </c>
      <c r="Y91" s="25"/>
      <c r="Z91" s="25"/>
      <c r="AA91" s="25"/>
      <c r="AB91" s="24">
        <f>4223347</f>
        <v>4223347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4223347</f>
        <v>4223347</v>
      </c>
      <c r="AU91" s="24"/>
      <c r="AV91" s="24"/>
      <c r="AW91" s="25" t="s">
        <v>71</v>
      </c>
      <c r="AX91" s="25"/>
      <c r="AY91" s="24">
        <f>1373125.77</f>
        <v>1373125.77</v>
      </c>
      <c r="AZ91" s="24"/>
      <c r="BA91" s="25" t="s">
        <v>71</v>
      </c>
      <c r="BB91" s="25"/>
      <c r="BC91" s="25"/>
      <c r="BD91" s="24">
        <f>1373125.77</f>
        <v>1373125.77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1373125.77</f>
        <v>1373125.77</v>
      </c>
      <c r="BO91" s="24"/>
      <c r="BP91" s="24"/>
      <c r="BQ91" s="27" t="s">
        <v>71</v>
      </c>
    </row>
    <row r="92" spans="1:69" s="1" customFormat="1" ht="24" customHeight="1">
      <c r="A92" s="16" t="s">
        <v>207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200</v>
      </c>
      <c r="N92" s="23"/>
      <c r="O92" s="23"/>
      <c r="P92" s="31" t="s">
        <v>216</v>
      </c>
      <c r="Q92" s="31"/>
      <c r="R92" s="31"/>
      <c r="S92" s="31"/>
      <c r="T92" s="31"/>
      <c r="U92" s="24">
        <f>4223347</f>
        <v>4223347</v>
      </c>
      <c r="V92" s="24"/>
      <c r="W92" s="24"/>
      <c r="X92" s="25" t="s">
        <v>71</v>
      </c>
      <c r="Y92" s="25"/>
      <c r="Z92" s="25"/>
      <c r="AA92" s="25"/>
      <c r="AB92" s="24">
        <f>4223347</f>
        <v>4223347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4223347</f>
        <v>4223347</v>
      </c>
      <c r="AU92" s="24"/>
      <c r="AV92" s="24"/>
      <c r="AW92" s="25" t="s">
        <v>71</v>
      </c>
      <c r="AX92" s="25"/>
      <c r="AY92" s="24">
        <f>1373125.77</f>
        <v>1373125.77</v>
      </c>
      <c r="AZ92" s="24"/>
      <c r="BA92" s="25" t="s">
        <v>71</v>
      </c>
      <c r="BB92" s="25"/>
      <c r="BC92" s="25"/>
      <c r="BD92" s="24">
        <f>1373125.77</f>
        <v>1373125.77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1373125.77</f>
        <v>1373125.77</v>
      </c>
      <c r="BO92" s="24"/>
      <c r="BP92" s="24"/>
      <c r="BQ92" s="27" t="s">
        <v>71</v>
      </c>
    </row>
    <row r="93" spans="1:69" s="1" customFormat="1" ht="24" customHeight="1">
      <c r="A93" s="16" t="s">
        <v>209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200</v>
      </c>
      <c r="N93" s="23"/>
      <c r="O93" s="23"/>
      <c r="P93" s="31" t="s">
        <v>217</v>
      </c>
      <c r="Q93" s="31"/>
      <c r="R93" s="31"/>
      <c r="S93" s="31"/>
      <c r="T93" s="31"/>
      <c r="U93" s="24">
        <f>3243738</f>
        <v>3243738</v>
      </c>
      <c r="V93" s="24"/>
      <c r="W93" s="24"/>
      <c r="X93" s="25" t="s">
        <v>71</v>
      </c>
      <c r="Y93" s="25"/>
      <c r="Z93" s="25"/>
      <c r="AA93" s="25"/>
      <c r="AB93" s="24">
        <f>3243738</f>
        <v>3243738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3243738</f>
        <v>3243738</v>
      </c>
      <c r="AU93" s="24"/>
      <c r="AV93" s="24"/>
      <c r="AW93" s="25" t="s">
        <v>71</v>
      </c>
      <c r="AX93" s="25"/>
      <c r="AY93" s="24">
        <f>1065611.77</f>
        <v>1065611.77</v>
      </c>
      <c r="AZ93" s="24"/>
      <c r="BA93" s="25" t="s">
        <v>71</v>
      </c>
      <c r="BB93" s="25"/>
      <c r="BC93" s="25"/>
      <c r="BD93" s="24">
        <f>1065611.77</f>
        <v>1065611.77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1065611.77</f>
        <v>1065611.77</v>
      </c>
      <c r="BO93" s="24"/>
      <c r="BP93" s="24"/>
      <c r="BQ93" s="27" t="s">
        <v>71</v>
      </c>
    </row>
    <row r="94" spans="1:69" s="1" customFormat="1" ht="33.75" customHeight="1">
      <c r="A94" s="16" t="s">
        <v>211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200</v>
      </c>
      <c r="N94" s="23"/>
      <c r="O94" s="23"/>
      <c r="P94" s="31" t="s">
        <v>218</v>
      </c>
      <c r="Q94" s="31"/>
      <c r="R94" s="31"/>
      <c r="S94" s="31"/>
      <c r="T94" s="31"/>
      <c r="U94" s="24">
        <f>979609</f>
        <v>979609</v>
      </c>
      <c r="V94" s="24"/>
      <c r="W94" s="24"/>
      <c r="X94" s="25" t="s">
        <v>71</v>
      </c>
      <c r="Y94" s="25"/>
      <c r="Z94" s="25"/>
      <c r="AA94" s="25"/>
      <c r="AB94" s="24">
        <f>979609</f>
        <v>979609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979609</f>
        <v>979609</v>
      </c>
      <c r="AU94" s="24"/>
      <c r="AV94" s="24"/>
      <c r="AW94" s="25" t="s">
        <v>71</v>
      </c>
      <c r="AX94" s="25"/>
      <c r="AY94" s="24">
        <f>307514</f>
        <v>307514</v>
      </c>
      <c r="AZ94" s="24"/>
      <c r="BA94" s="25" t="s">
        <v>71</v>
      </c>
      <c r="BB94" s="25"/>
      <c r="BC94" s="25"/>
      <c r="BD94" s="24">
        <f>307514</f>
        <v>307514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307514</f>
        <v>307514</v>
      </c>
      <c r="BO94" s="24"/>
      <c r="BP94" s="24"/>
      <c r="BQ94" s="27" t="s">
        <v>71</v>
      </c>
    </row>
    <row r="95" spans="1:69" s="1" customFormat="1" ht="24" customHeight="1">
      <c r="A95" s="16" t="s">
        <v>219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200</v>
      </c>
      <c r="N95" s="23"/>
      <c r="O95" s="23"/>
      <c r="P95" s="31" t="s">
        <v>220</v>
      </c>
      <c r="Q95" s="31"/>
      <c r="R95" s="31"/>
      <c r="S95" s="31"/>
      <c r="T95" s="31"/>
      <c r="U95" s="24">
        <f>1391189</f>
        <v>1391189</v>
      </c>
      <c r="V95" s="24"/>
      <c r="W95" s="24"/>
      <c r="X95" s="25" t="s">
        <v>71</v>
      </c>
      <c r="Y95" s="25"/>
      <c r="Z95" s="25"/>
      <c r="AA95" s="25"/>
      <c r="AB95" s="24">
        <f>1391189</f>
        <v>1391189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1391189</f>
        <v>1391189</v>
      </c>
      <c r="AU95" s="24"/>
      <c r="AV95" s="24"/>
      <c r="AW95" s="25" t="s">
        <v>71</v>
      </c>
      <c r="AX95" s="25"/>
      <c r="AY95" s="24">
        <f>381226.12</f>
        <v>381226.12</v>
      </c>
      <c r="AZ95" s="24"/>
      <c r="BA95" s="25" t="s">
        <v>71</v>
      </c>
      <c r="BB95" s="25"/>
      <c r="BC95" s="25"/>
      <c r="BD95" s="24">
        <f>381226.12</f>
        <v>381226.12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381226.12</f>
        <v>381226.12</v>
      </c>
      <c r="BO95" s="24"/>
      <c r="BP95" s="24"/>
      <c r="BQ95" s="27" t="s">
        <v>71</v>
      </c>
    </row>
    <row r="96" spans="1:69" s="1" customFormat="1" ht="24" customHeight="1">
      <c r="A96" s="16" t="s">
        <v>221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200</v>
      </c>
      <c r="N96" s="23"/>
      <c r="O96" s="23"/>
      <c r="P96" s="31" t="s">
        <v>222</v>
      </c>
      <c r="Q96" s="31"/>
      <c r="R96" s="31"/>
      <c r="S96" s="31"/>
      <c r="T96" s="31"/>
      <c r="U96" s="24">
        <f>1391189</f>
        <v>1391189</v>
      </c>
      <c r="V96" s="24"/>
      <c r="W96" s="24"/>
      <c r="X96" s="25" t="s">
        <v>71</v>
      </c>
      <c r="Y96" s="25"/>
      <c r="Z96" s="25"/>
      <c r="AA96" s="25"/>
      <c r="AB96" s="24">
        <f>1391189</f>
        <v>1391189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1391189</f>
        <v>1391189</v>
      </c>
      <c r="AU96" s="24"/>
      <c r="AV96" s="24"/>
      <c r="AW96" s="25" t="s">
        <v>71</v>
      </c>
      <c r="AX96" s="25"/>
      <c r="AY96" s="24">
        <f>381226.12</f>
        <v>381226.12</v>
      </c>
      <c r="AZ96" s="24"/>
      <c r="BA96" s="25" t="s">
        <v>71</v>
      </c>
      <c r="BB96" s="25"/>
      <c r="BC96" s="25"/>
      <c r="BD96" s="24">
        <f>381226.12</f>
        <v>381226.12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381226.12</f>
        <v>381226.12</v>
      </c>
      <c r="BO96" s="24"/>
      <c r="BP96" s="24"/>
      <c r="BQ96" s="27" t="s">
        <v>71</v>
      </c>
    </row>
    <row r="97" spans="1:69" s="1" customFormat="1" ht="13.5" customHeight="1">
      <c r="A97" s="16" t="s">
        <v>223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200</v>
      </c>
      <c r="N97" s="23"/>
      <c r="O97" s="23"/>
      <c r="P97" s="31" t="s">
        <v>224</v>
      </c>
      <c r="Q97" s="31"/>
      <c r="R97" s="31"/>
      <c r="S97" s="31"/>
      <c r="T97" s="31"/>
      <c r="U97" s="24">
        <f>1190855.06</f>
        <v>1190855.06</v>
      </c>
      <c r="V97" s="24"/>
      <c r="W97" s="24"/>
      <c r="X97" s="25" t="s">
        <v>71</v>
      </c>
      <c r="Y97" s="25"/>
      <c r="Z97" s="25"/>
      <c r="AA97" s="25"/>
      <c r="AB97" s="24">
        <f>1190855.06</f>
        <v>1190855.06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1190855.06</f>
        <v>1190855.06</v>
      </c>
      <c r="AU97" s="24"/>
      <c r="AV97" s="24"/>
      <c r="AW97" s="25" t="s">
        <v>71</v>
      </c>
      <c r="AX97" s="25"/>
      <c r="AY97" s="24">
        <f>327998.52</f>
        <v>327998.52</v>
      </c>
      <c r="AZ97" s="24"/>
      <c r="BA97" s="25" t="s">
        <v>71</v>
      </c>
      <c r="BB97" s="25"/>
      <c r="BC97" s="25"/>
      <c r="BD97" s="24">
        <f>327998.52</f>
        <v>327998.52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327998.52</f>
        <v>327998.52</v>
      </c>
      <c r="BO97" s="24"/>
      <c r="BP97" s="24"/>
      <c r="BQ97" s="27" t="s">
        <v>71</v>
      </c>
    </row>
    <row r="98" spans="1:69" s="1" customFormat="1" ht="13.5" customHeight="1">
      <c r="A98" s="16" t="s">
        <v>225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200</v>
      </c>
      <c r="N98" s="23"/>
      <c r="O98" s="23"/>
      <c r="P98" s="31" t="s">
        <v>226</v>
      </c>
      <c r="Q98" s="31"/>
      <c r="R98" s="31"/>
      <c r="S98" s="31"/>
      <c r="T98" s="31"/>
      <c r="U98" s="24">
        <f>200333.94</f>
        <v>200333.94</v>
      </c>
      <c r="V98" s="24"/>
      <c r="W98" s="24"/>
      <c r="X98" s="25" t="s">
        <v>71</v>
      </c>
      <c r="Y98" s="25"/>
      <c r="Z98" s="25"/>
      <c r="AA98" s="25"/>
      <c r="AB98" s="24">
        <f>200333.94</f>
        <v>200333.94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200333.94</f>
        <v>200333.94</v>
      </c>
      <c r="AU98" s="24"/>
      <c r="AV98" s="24"/>
      <c r="AW98" s="25" t="s">
        <v>71</v>
      </c>
      <c r="AX98" s="25"/>
      <c r="AY98" s="24">
        <f>53227.6</f>
        <v>53227.6</v>
      </c>
      <c r="AZ98" s="24"/>
      <c r="BA98" s="25" t="s">
        <v>71</v>
      </c>
      <c r="BB98" s="25"/>
      <c r="BC98" s="25"/>
      <c r="BD98" s="24">
        <f>53227.6</f>
        <v>53227.6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53227.6</f>
        <v>53227.6</v>
      </c>
      <c r="BO98" s="24"/>
      <c r="BP98" s="24"/>
      <c r="BQ98" s="27" t="s">
        <v>71</v>
      </c>
    </row>
    <row r="99" spans="1:69" s="1" customFormat="1" ht="13.5" customHeight="1">
      <c r="A99" s="16" t="s">
        <v>227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200</v>
      </c>
      <c r="N99" s="23"/>
      <c r="O99" s="23"/>
      <c r="P99" s="31" t="s">
        <v>228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71</v>
      </c>
      <c r="Y99" s="25"/>
      <c r="Z99" s="25"/>
      <c r="AA99" s="25"/>
      <c r="AB99" s="24">
        <f>0</f>
        <v>0</v>
      </c>
      <c r="AC99" s="24"/>
      <c r="AD99" s="24"/>
      <c r="AE99" s="28">
        <f>51840</f>
        <v>51840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51840</f>
        <v>51840</v>
      </c>
      <c r="AU99" s="24"/>
      <c r="AV99" s="24"/>
      <c r="AW99" s="25" t="s">
        <v>71</v>
      </c>
      <c r="AX99" s="25"/>
      <c r="AY99" s="25" t="s">
        <v>71</v>
      </c>
      <c r="AZ99" s="25"/>
      <c r="BA99" s="25" t="s">
        <v>71</v>
      </c>
      <c r="BB99" s="25"/>
      <c r="BC99" s="25"/>
      <c r="BD99" s="25" t="s">
        <v>71</v>
      </c>
      <c r="BE99" s="25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5" t="s">
        <v>71</v>
      </c>
      <c r="BO99" s="25"/>
      <c r="BP99" s="25"/>
      <c r="BQ99" s="27" t="s">
        <v>71</v>
      </c>
    </row>
    <row r="100" spans="1:69" s="1" customFormat="1" ht="13.5" customHeight="1">
      <c r="A100" s="16" t="s">
        <v>229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200</v>
      </c>
      <c r="N100" s="23"/>
      <c r="O100" s="23"/>
      <c r="P100" s="31" t="s">
        <v>230</v>
      </c>
      <c r="Q100" s="31"/>
      <c r="R100" s="31"/>
      <c r="S100" s="31"/>
      <c r="T100" s="31"/>
      <c r="U100" s="24">
        <f>0</f>
        <v>0</v>
      </c>
      <c r="V100" s="24"/>
      <c r="W100" s="24"/>
      <c r="X100" s="25" t="s">
        <v>71</v>
      </c>
      <c r="Y100" s="25"/>
      <c r="Z100" s="25"/>
      <c r="AA100" s="25"/>
      <c r="AB100" s="24">
        <f>0</f>
        <v>0</v>
      </c>
      <c r="AC100" s="24"/>
      <c r="AD100" s="24"/>
      <c r="AE100" s="28">
        <f>51840</f>
        <v>51840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51840</f>
        <v>51840</v>
      </c>
      <c r="AU100" s="24"/>
      <c r="AV100" s="24"/>
      <c r="AW100" s="25" t="s">
        <v>71</v>
      </c>
      <c r="AX100" s="25"/>
      <c r="AY100" s="25" t="s">
        <v>71</v>
      </c>
      <c r="AZ100" s="25"/>
      <c r="BA100" s="25" t="s">
        <v>71</v>
      </c>
      <c r="BB100" s="25"/>
      <c r="BC100" s="25"/>
      <c r="BD100" s="25" t="s">
        <v>71</v>
      </c>
      <c r="BE100" s="25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5" t="s">
        <v>71</v>
      </c>
      <c r="BO100" s="25"/>
      <c r="BP100" s="25"/>
      <c r="BQ100" s="27" t="s">
        <v>71</v>
      </c>
    </row>
    <row r="101" spans="1:69" s="1" customFormat="1" ht="13.5" customHeight="1">
      <c r="A101" s="16" t="s">
        <v>231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200</v>
      </c>
      <c r="N101" s="23"/>
      <c r="O101" s="23"/>
      <c r="P101" s="31" t="s">
        <v>232</v>
      </c>
      <c r="Q101" s="31"/>
      <c r="R101" s="31"/>
      <c r="S101" s="31"/>
      <c r="T101" s="31"/>
      <c r="U101" s="24">
        <f>55200</f>
        <v>55200</v>
      </c>
      <c r="V101" s="24"/>
      <c r="W101" s="24"/>
      <c r="X101" s="25" t="s">
        <v>71</v>
      </c>
      <c r="Y101" s="25"/>
      <c r="Z101" s="25"/>
      <c r="AA101" s="25"/>
      <c r="AB101" s="24">
        <f>55200</f>
        <v>55200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55200</f>
        <v>55200</v>
      </c>
      <c r="AU101" s="24"/>
      <c r="AV101" s="24"/>
      <c r="AW101" s="25" t="s">
        <v>71</v>
      </c>
      <c r="AX101" s="25"/>
      <c r="AY101" s="25" t="s">
        <v>71</v>
      </c>
      <c r="AZ101" s="25"/>
      <c r="BA101" s="25" t="s">
        <v>71</v>
      </c>
      <c r="BB101" s="25"/>
      <c r="BC101" s="25"/>
      <c r="BD101" s="25" t="s">
        <v>71</v>
      </c>
      <c r="BE101" s="25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5" t="s">
        <v>71</v>
      </c>
      <c r="BO101" s="25"/>
      <c r="BP101" s="25"/>
      <c r="BQ101" s="27" t="s">
        <v>71</v>
      </c>
    </row>
    <row r="102" spans="1:69" s="1" customFormat="1" ht="13.5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200</v>
      </c>
      <c r="N102" s="23"/>
      <c r="O102" s="23"/>
      <c r="P102" s="31" t="s">
        <v>234</v>
      </c>
      <c r="Q102" s="31"/>
      <c r="R102" s="31"/>
      <c r="S102" s="31"/>
      <c r="T102" s="31"/>
      <c r="U102" s="24">
        <f>55200</f>
        <v>55200</v>
      </c>
      <c r="V102" s="24"/>
      <c r="W102" s="24"/>
      <c r="X102" s="25" t="s">
        <v>71</v>
      </c>
      <c r="Y102" s="25"/>
      <c r="Z102" s="25"/>
      <c r="AA102" s="25"/>
      <c r="AB102" s="24">
        <f>55200</f>
        <v>55200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55200</f>
        <v>55200</v>
      </c>
      <c r="AU102" s="24"/>
      <c r="AV102" s="24"/>
      <c r="AW102" s="25" t="s">
        <v>71</v>
      </c>
      <c r="AX102" s="25"/>
      <c r="AY102" s="25" t="s">
        <v>71</v>
      </c>
      <c r="AZ102" s="25"/>
      <c r="BA102" s="25" t="s">
        <v>71</v>
      </c>
      <c r="BB102" s="25"/>
      <c r="BC102" s="25"/>
      <c r="BD102" s="25" t="s">
        <v>71</v>
      </c>
      <c r="BE102" s="25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5" t="s">
        <v>71</v>
      </c>
      <c r="BO102" s="25"/>
      <c r="BP102" s="25"/>
      <c r="BQ102" s="27" t="s">
        <v>71</v>
      </c>
    </row>
    <row r="103" spans="1:69" s="1" customFormat="1" ht="24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200</v>
      </c>
      <c r="N103" s="23"/>
      <c r="O103" s="23"/>
      <c r="P103" s="31" t="s">
        <v>236</v>
      </c>
      <c r="Q103" s="31"/>
      <c r="R103" s="31"/>
      <c r="S103" s="31"/>
      <c r="T103" s="31"/>
      <c r="U103" s="24">
        <f>54000</f>
        <v>54000</v>
      </c>
      <c r="V103" s="24"/>
      <c r="W103" s="24"/>
      <c r="X103" s="25" t="s">
        <v>71</v>
      </c>
      <c r="Y103" s="25"/>
      <c r="Z103" s="25"/>
      <c r="AA103" s="25"/>
      <c r="AB103" s="24">
        <f>54000</f>
        <v>54000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54000</f>
        <v>54000</v>
      </c>
      <c r="AU103" s="24"/>
      <c r="AV103" s="24"/>
      <c r="AW103" s="25" t="s">
        <v>71</v>
      </c>
      <c r="AX103" s="25"/>
      <c r="AY103" s="25" t="s">
        <v>71</v>
      </c>
      <c r="AZ103" s="25"/>
      <c r="BA103" s="25" t="s">
        <v>71</v>
      </c>
      <c r="BB103" s="25"/>
      <c r="BC103" s="25"/>
      <c r="BD103" s="25" t="s">
        <v>71</v>
      </c>
      <c r="BE103" s="25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5" t="s">
        <v>71</v>
      </c>
      <c r="BO103" s="25"/>
      <c r="BP103" s="25"/>
      <c r="BQ103" s="27" t="s">
        <v>71</v>
      </c>
    </row>
    <row r="104" spans="1:69" s="1" customFormat="1" ht="13.5" customHeight="1">
      <c r="A104" s="16" t="s">
        <v>237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200</v>
      </c>
      <c r="N104" s="23"/>
      <c r="O104" s="23"/>
      <c r="P104" s="31" t="s">
        <v>238</v>
      </c>
      <c r="Q104" s="31"/>
      <c r="R104" s="31"/>
      <c r="S104" s="31"/>
      <c r="T104" s="31"/>
      <c r="U104" s="24">
        <f>1000</f>
        <v>1000</v>
      </c>
      <c r="V104" s="24"/>
      <c r="W104" s="24"/>
      <c r="X104" s="25" t="s">
        <v>71</v>
      </c>
      <c r="Y104" s="25"/>
      <c r="Z104" s="25"/>
      <c r="AA104" s="25"/>
      <c r="AB104" s="24">
        <f>1000</f>
        <v>1000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1000</f>
        <v>1000</v>
      </c>
      <c r="AU104" s="24"/>
      <c r="AV104" s="24"/>
      <c r="AW104" s="25" t="s">
        <v>71</v>
      </c>
      <c r="AX104" s="25"/>
      <c r="AY104" s="25" t="s">
        <v>71</v>
      </c>
      <c r="AZ104" s="25"/>
      <c r="BA104" s="25" t="s">
        <v>71</v>
      </c>
      <c r="BB104" s="25"/>
      <c r="BC104" s="25"/>
      <c r="BD104" s="25" t="s">
        <v>71</v>
      </c>
      <c r="BE104" s="25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5" t="s">
        <v>71</v>
      </c>
      <c r="BO104" s="25"/>
      <c r="BP104" s="25"/>
      <c r="BQ104" s="27" t="s">
        <v>71</v>
      </c>
    </row>
    <row r="105" spans="1:69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200</v>
      </c>
      <c r="N105" s="23"/>
      <c r="O105" s="23"/>
      <c r="P105" s="31" t="s">
        <v>240</v>
      </c>
      <c r="Q105" s="31"/>
      <c r="R105" s="31"/>
      <c r="S105" s="31"/>
      <c r="T105" s="31"/>
      <c r="U105" s="24">
        <f>200</f>
        <v>200</v>
      </c>
      <c r="V105" s="24"/>
      <c r="W105" s="24"/>
      <c r="X105" s="25" t="s">
        <v>71</v>
      </c>
      <c r="Y105" s="25"/>
      <c r="Z105" s="25"/>
      <c r="AA105" s="25"/>
      <c r="AB105" s="24">
        <f>200</f>
        <v>200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200</f>
        <v>200</v>
      </c>
      <c r="AU105" s="24"/>
      <c r="AV105" s="24"/>
      <c r="AW105" s="25" t="s">
        <v>71</v>
      </c>
      <c r="AX105" s="25"/>
      <c r="AY105" s="25" t="s">
        <v>71</v>
      </c>
      <c r="AZ105" s="25"/>
      <c r="BA105" s="25" t="s">
        <v>71</v>
      </c>
      <c r="BB105" s="25"/>
      <c r="BC105" s="25"/>
      <c r="BD105" s="25" t="s">
        <v>71</v>
      </c>
      <c r="BE105" s="25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5" t="s">
        <v>71</v>
      </c>
      <c r="BO105" s="25"/>
      <c r="BP105" s="25"/>
      <c r="BQ105" s="27" t="s">
        <v>71</v>
      </c>
    </row>
    <row r="106" spans="1:69" s="1" customFormat="1" ht="33.75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200</v>
      </c>
      <c r="N106" s="23"/>
      <c r="O106" s="23"/>
      <c r="P106" s="31" t="s">
        <v>242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71</v>
      </c>
      <c r="Y106" s="25"/>
      <c r="Z106" s="25"/>
      <c r="AA106" s="25"/>
      <c r="AB106" s="24">
        <f>0</f>
        <v>0</v>
      </c>
      <c r="AC106" s="24"/>
      <c r="AD106" s="24"/>
      <c r="AE106" s="28">
        <f>86664</f>
        <v>86664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86664</f>
        <v>86664</v>
      </c>
      <c r="AU106" s="24"/>
      <c r="AV106" s="24"/>
      <c r="AW106" s="25" t="s">
        <v>71</v>
      </c>
      <c r="AX106" s="25"/>
      <c r="AY106" s="24">
        <f>0</f>
        <v>0</v>
      </c>
      <c r="AZ106" s="24"/>
      <c r="BA106" s="25" t="s">
        <v>71</v>
      </c>
      <c r="BB106" s="25"/>
      <c r="BC106" s="25"/>
      <c r="BD106" s="24">
        <f>0</f>
        <v>0</v>
      </c>
      <c r="BE106" s="24"/>
      <c r="BF106" s="28">
        <f>43332</f>
        <v>43332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43332</f>
        <v>43332</v>
      </c>
      <c r="BO106" s="24"/>
      <c r="BP106" s="24"/>
      <c r="BQ106" s="27" t="s">
        <v>71</v>
      </c>
    </row>
    <row r="107" spans="1:69" s="1" customFormat="1" ht="13.5" customHeight="1">
      <c r="A107" s="16" t="s">
        <v>227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200</v>
      </c>
      <c r="N107" s="23"/>
      <c r="O107" s="23"/>
      <c r="P107" s="31" t="s">
        <v>243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71</v>
      </c>
      <c r="Y107" s="25"/>
      <c r="Z107" s="25"/>
      <c r="AA107" s="25"/>
      <c r="AB107" s="24">
        <f>0</f>
        <v>0</v>
      </c>
      <c r="AC107" s="24"/>
      <c r="AD107" s="24"/>
      <c r="AE107" s="28">
        <f>86664</f>
        <v>86664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86664</f>
        <v>86664</v>
      </c>
      <c r="AU107" s="24"/>
      <c r="AV107" s="24"/>
      <c r="AW107" s="25" t="s">
        <v>71</v>
      </c>
      <c r="AX107" s="25"/>
      <c r="AY107" s="24">
        <f>0</f>
        <v>0</v>
      </c>
      <c r="AZ107" s="24"/>
      <c r="BA107" s="25" t="s">
        <v>71</v>
      </c>
      <c r="BB107" s="25"/>
      <c r="BC107" s="25"/>
      <c r="BD107" s="24">
        <f>0</f>
        <v>0</v>
      </c>
      <c r="BE107" s="24"/>
      <c r="BF107" s="28">
        <f>43332</f>
        <v>43332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43332</f>
        <v>43332</v>
      </c>
      <c r="BO107" s="24"/>
      <c r="BP107" s="24"/>
      <c r="BQ107" s="27" t="s">
        <v>71</v>
      </c>
    </row>
    <row r="108" spans="1:69" s="1" customFormat="1" ht="13.5" customHeight="1">
      <c r="A108" s="16" t="s">
        <v>229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200</v>
      </c>
      <c r="N108" s="23"/>
      <c r="O108" s="23"/>
      <c r="P108" s="31" t="s">
        <v>244</v>
      </c>
      <c r="Q108" s="31"/>
      <c r="R108" s="31"/>
      <c r="S108" s="31"/>
      <c r="T108" s="31"/>
      <c r="U108" s="24">
        <f>0</f>
        <v>0</v>
      </c>
      <c r="V108" s="24"/>
      <c r="W108" s="24"/>
      <c r="X108" s="25" t="s">
        <v>71</v>
      </c>
      <c r="Y108" s="25"/>
      <c r="Z108" s="25"/>
      <c r="AA108" s="25"/>
      <c r="AB108" s="24">
        <f>0</f>
        <v>0</v>
      </c>
      <c r="AC108" s="24"/>
      <c r="AD108" s="24"/>
      <c r="AE108" s="28">
        <f>86664</f>
        <v>86664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86664</f>
        <v>86664</v>
      </c>
      <c r="AU108" s="24"/>
      <c r="AV108" s="24"/>
      <c r="AW108" s="25" t="s">
        <v>71</v>
      </c>
      <c r="AX108" s="25"/>
      <c r="AY108" s="24">
        <f>0</f>
        <v>0</v>
      </c>
      <c r="AZ108" s="24"/>
      <c r="BA108" s="25" t="s">
        <v>71</v>
      </c>
      <c r="BB108" s="25"/>
      <c r="BC108" s="25"/>
      <c r="BD108" s="24">
        <f>0</f>
        <v>0</v>
      </c>
      <c r="BE108" s="24"/>
      <c r="BF108" s="28">
        <f>43332</f>
        <v>43332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4">
        <f>43332</f>
        <v>43332</v>
      </c>
      <c r="BO108" s="24"/>
      <c r="BP108" s="24"/>
      <c r="BQ108" s="27" t="s">
        <v>71</v>
      </c>
    </row>
    <row r="109" spans="1:69" s="1" customFormat="1" ht="13.5" customHeight="1">
      <c r="A109" s="16" t="s">
        <v>245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200</v>
      </c>
      <c r="N109" s="23"/>
      <c r="O109" s="23"/>
      <c r="P109" s="31" t="s">
        <v>246</v>
      </c>
      <c r="Q109" s="31"/>
      <c r="R109" s="31"/>
      <c r="S109" s="31"/>
      <c r="T109" s="31"/>
      <c r="U109" s="24">
        <f>99000</f>
        <v>99000</v>
      </c>
      <c r="V109" s="24"/>
      <c r="W109" s="24"/>
      <c r="X109" s="25" t="s">
        <v>71</v>
      </c>
      <c r="Y109" s="25"/>
      <c r="Z109" s="25"/>
      <c r="AA109" s="25"/>
      <c r="AB109" s="24">
        <f>99000</f>
        <v>99000</v>
      </c>
      <c r="AC109" s="24"/>
      <c r="AD109" s="24"/>
      <c r="AE109" s="26" t="s">
        <v>71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99000</f>
        <v>99000</v>
      </c>
      <c r="AU109" s="24"/>
      <c r="AV109" s="24"/>
      <c r="AW109" s="25" t="s">
        <v>71</v>
      </c>
      <c r="AX109" s="25"/>
      <c r="AY109" s="25" t="s">
        <v>71</v>
      </c>
      <c r="AZ109" s="25"/>
      <c r="BA109" s="25" t="s">
        <v>71</v>
      </c>
      <c r="BB109" s="25"/>
      <c r="BC109" s="25"/>
      <c r="BD109" s="25" t="s">
        <v>71</v>
      </c>
      <c r="BE109" s="25"/>
      <c r="BF109" s="26" t="s">
        <v>71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5" t="s">
        <v>71</v>
      </c>
      <c r="BO109" s="25"/>
      <c r="BP109" s="25"/>
      <c r="BQ109" s="27" t="s">
        <v>71</v>
      </c>
    </row>
    <row r="110" spans="1:69" s="1" customFormat="1" ht="13.5" customHeight="1">
      <c r="A110" s="16" t="s">
        <v>231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200</v>
      </c>
      <c r="N110" s="23"/>
      <c r="O110" s="23"/>
      <c r="P110" s="31" t="s">
        <v>247</v>
      </c>
      <c r="Q110" s="31"/>
      <c r="R110" s="31"/>
      <c r="S110" s="31"/>
      <c r="T110" s="31"/>
      <c r="U110" s="24">
        <f>99000</f>
        <v>99000</v>
      </c>
      <c r="V110" s="24"/>
      <c r="W110" s="24"/>
      <c r="X110" s="25" t="s">
        <v>71</v>
      </c>
      <c r="Y110" s="25"/>
      <c r="Z110" s="25"/>
      <c r="AA110" s="25"/>
      <c r="AB110" s="24">
        <f>99000</f>
        <v>99000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99000</f>
        <v>99000</v>
      </c>
      <c r="AU110" s="24"/>
      <c r="AV110" s="24"/>
      <c r="AW110" s="25" t="s">
        <v>71</v>
      </c>
      <c r="AX110" s="25"/>
      <c r="AY110" s="25" t="s">
        <v>71</v>
      </c>
      <c r="AZ110" s="25"/>
      <c r="BA110" s="25" t="s">
        <v>71</v>
      </c>
      <c r="BB110" s="25"/>
      <c r="BC110" s="25"/>
      <c r="BD110" s="25" t="s">
        <v>71</v>
      </c>
      <c r="BE110" s="25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5" t="s">
        <v>71</v>
      </c>
      <c r="BO110" s="25"/>
      <c r="BP110" s="25"/>
      <c r="BQ110" s="27" t="s">
        <v>71</v>
      </c>
    </row>
    <row r="111" spans="1:69" s="1" customFormat="1" ht="13.5" customHeight="1">
      <c r="A111" s="16" t="s">
        <v>248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200</v>
      </c>
      <c r="N111" s="23"/>
      <c r="O111" s="23"/>
      <c r="P111" s="31" t="s">
        <v>249</v>
      </c>
      <c r="Q111" s="31"/>
      <c r="R111" s="31"/>
      <c r="S111" s="31"/>
      <c r="T111" s="31"/>
      <c r="U111" s="24">
        <f>99000</f>
        <v>99000</v>
      </c>
      <c r="V111" s="24"/>
      <c r="W111" s="24"/>
      <c r="X111" s="25" t="s">
        <v>71</v>
      </c>
      <c r="Y111" s="25"/>
      <c r="Z111" s="25"/>
      <c r="AA111" s="25"/>
      <c r="AB111" s="24">
        <f>99000</f>
        <v>99000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99000</f>
        <v>99000</v>
      </c>
      <c r="AU111" s="24"/>
      <c r="AV111" s="24"/>
      <c r="AW111" s="25" t="s">
        <v>71</v>
      </c>
      <c r="AX111" s="25"/>
      <c r="AY111" s="25" t="s">
        <v>71</v>
      </c>
      <c r="AZ111" s="25"/>
      <c r="BA111" s="25" t="s">
        <v>71</v>
      </c>
      <c r="BB111" s="25"/>
      <c r="BC111" s="25"/>
      <c r="BD111" s="25" t="s">
        <v>71</v>
      </c>
      <c r="BE111" s="25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5" t="s">
        <v>71</v>
      </c>
      <c r="BO111" s="25"/>
      <c r="BP111" s="25"/>
      <c r="BQ111" s="27" t="s">
        <v>71</v>
      </c>
    </row>
    <row r="112" spans="1:69" s="1" customFormat="1" ht="13.5" customHeight="1">
      <c r="A112" s="16" t="s">
        <v>250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200</v>
      </c>
      <c r="N112" s="23"/>
      <c r="O112" s="23"/>
      <c r="P112" s="31" t="s">
        <v>251</v>
      </c>
      <c r="Q112" s="31"/>
      <c r="R112" s="31"/>
      <c r="S112" s="31"/>
      <c r="T112" s="31"/>
      <c r="U112" s="24">
        <f>6140197</f>
        <v>6140197</v>
      </c>
      <c r="V112" s="24"/>
      <c r="W112" s="24"/>
      <c r="X112" s="25" t="s">
        <v>71</v>
      </c>
      <c r="Y112" s="25"/>
      <c r="Z112" s="25"/>
      <c r="AA112" s="25"/>
      <c r="AB112" s="24">
        <f>6140197</f>
        <v>6140197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6140197</f>
        <v>6140197</v>
      </c>
      <c r="AU112" s="24"/>
      <c r="AV112" s="24"/>
      <c r="AW112" s="25" t="s">
        <v>71</v>
      </c>
      <c r="AX112" s="25"/>
      <c r="AY112" s="24">
        <f>1532020.26</f>
        <v>1532020.26</v>
      </c>
      <c r="AZ112" s="24"/>
      <c r="BA112" s="25" t="s">
        <v>71</v>
      </c>
      <c r="BB112" s="25"/>
      <c r="BC112" s="25"/>
      <c r="BD112" s="24">
        <f>1532020.26</f>
        <v>1532020.26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1532020.26</f>
        <v>1532020.26</v>
      </c>
      <c r="BO112" s="24"/>
      <c r="BP112" s="24"/>
      <c r="BQ112" s="27" t="s">
        <v>71</v>
      </c>
    </row>
    <row r="113" spans="1:69" s="1" customFormat="1" ht="54.75" customHeight="1">
      <c r="A113" s="16" t="s">
        <v>205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200</v>
      </c>
      <c r="N113" s="23"/>
      <c r="O113" s="23"/>
      <c r="P113" s="31" t="s">
        <v>252</v>
      </c>
      <c r="Q113" s="31"/>
      <c r="R113" s="31"/>
      <c r="S113" s="31"/>
      <c r="T113" s="31"/>
      <c r="U113" s="24">
        <f>3694199</f>
        <v>3694199</v>
      </c>
      <c r="V113" s="24"/>
      <c r="W113" s="24"/>
      <c r="X113" s="25" t="s">
        <v>71</v>
      </c>
      <c r="Y113" s="25"/>
      <c r="Z113" s="25"/>
      <c r="AA113" s="25"/>
      <c r="AB113" s="24">
        <f>3694199</f>
        <v>3694199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3694199</f>
        <v>3694199</v>
      </c>
      <c r="AU113" s="24"/>
      <c r="AV113" s="24"/>
      <c r="AW113" s="25" t="s">
        <v>71</v>
      </c>
      <c r="AX113" s="25"/>
      <c r="AY113" s="24">
        <f>1169281.82</f>
        <v>1169281.82</v>
      </c>
      <c r="AZ113" s="24"/>
      <c r="BA113" s="25" t="s">
        <v>71</v>
      </c>
      <c r="BB113" s="25"/>
      <c r="BC113" s="25"/>
      <c r="BD113" s="24">
        <f>1169281.82</f>
        <v>1169281.82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1169281.82</f>
        <v>1169281.82</v>
      </c>
      <c r="BO113" s="24"/>
      <c r="BP113" s="24"/>
      <c r="BQ113" s="27" t="s">
        <v>71</v>
      </c>
    </row>
    <row r="114" spans="1:69" s="1" customFormat="1" ht="13.5" customHeight="1">
      <c r="A114" s="16" t="s">
        <v>253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200</v>
      </c>
      <c r="N114" s="23"/>
      <c r="O114" s="23"/>
      <c r="P114" s="31" t="s">
        <v>254</v>
      </c>
      <c r="Q114" s="31"/>
      <c r="R114" s="31"/>
      <c r="S114" s="31"/>
      <c r="T114" s="31"/>
      <c r="U114" s="24">
        <f>3694199</f>
        <v>3694199</v>
      </c>
      <c r="V114" s="24"/>
      <c r="W114" s="24"/>
      <c r="X114" s="25" t="s">
        <v>71</v>
      </c>
      <c r="Y114" s="25"/>
      <c r="Z114" s="25"/>
      <c r="AA114" s="25"/>
      <c r="AB114" s="24">
        <f>3694199</f>
        <v>3694199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3694199</f>
        <v>3694199</v>
      </c>
      <c r="AU114" s="24"/>
      <c r="AV114" s="24"/>
      <c r="AW114" s="25" t="s">
        <v>71</v>
      </c>
      <c r="AX114" s="25"/>
      <c r="AY114" s="24">
        <f>1169281.82</f>
        <v>1169281.82</v>
      </c>
      <c r="AZ114" s="24"/>
      <c r="BA114" s="25" t="s">
        <v>71</v>
      </c>
      <c r="BB114" s="25"/>
      <c r="BC114" s="25"/>
      <c r="BD114" s="24">
        <f>1169281.82</f>
        <v>1169281.82</v>
      </c>
      <c r="BE114" s="24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1169281.82</f>
        <v>1169281.82</v>
      </c>
      <c r="BO114" s="24"/>
      <c r="BP114" s="24"/>
      <c r="BQ114" s="27" t="s">
        <v>71</v>
      </c>
    </row>
    <row r="115" spans="1:69" s="1" customFormat="1" ht="13.5" customHeight="1">
      <c r="A115" s="16" t="s">
        <v>255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200</v>
      </c>
      <c r="N115" s="23"/>
      <c r="O115" s="23"/>
      <c r="P115" s="31" t="s">
        <v>256</v>
      </c>
      <c r="Q115" s="31"/>
      <c r="R115" s="31"/>
      <c r="S115" s="31"/>
      <c r="T115" s="31"/>
      <c r="U115" s="24">
        <f>2837326</f>
        <v>2837326</v>
      </c>
      <c r="V115" s="24"/>
      <c r="W115" s="24"/>
      <c r="X115" s="25" t="s">
        <v>71</v>
      </c>
      <c r="Y115" s="25"/>
      <c r="Z115" s="25"/>
      <c r="AA115" s="25"/>
      <c r="AB115" s="24">
        <f>2837326</f>
        <v>2837326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2837326</f>
        <v>2837326</v>
      </c>
      <c r="AU115" s="24"/>
      <c r="AV115" s="24"/>
      <c r="AW115" s="25" t="s">
        <v>71</v>
      </c>
      <c r="AX115" s="25"/>
      <c r="AY115" s="24">
        <f>906124.82</f>
        <v>906124.82</v>
      </c>
      <c r="AZ115" s="24"/>
      <c r="BA115" s="25" t="s">
        <v>71</v>
      </c>
      <c r="BB115" s="25"/>
      <c r="BC115" s="25"/>
      <c r="BD115" s="24">
        <f>906124.82</f>
        <v>906124.82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906124.82</f>
        <v>906124.82</v>
      </c>
      <c r="BO115" s="24"/>
      <c r="BP115" s="24"/>
      <c r="BQ115" s="27" t="s">
        <v>71</v>
      </c>
    </row>
    <row r="116" spans="1:69" s="1" customFormat="1" ht="24" customHeight="1">
      <c r="A116" s="16" t="s">
        <v>257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200</v>
      </c>
      <c r="N116" s="23"/>
      <c r="O116" s="23"/>
      <c r="P116" s="31" t="s">
        <v>258</v>
      </c>
      <c r="Q116" s="31"/>
      <c r="R116" s="31"/>
      <c r="S116" s="31"/>
      <c r="T116" s="31"/>
      <c r="U116" s="24">
        <f>560</f>
        <v>560</v>
      </c>
      <c r="V116" s="24"/>
      <c r="W116" s="24"/>
      <c r="X116" s="25" t="s">
        <v>71</v>
      </c>
      <c r="Y116" s="25"/>
      <c r="Z116" s="25"/>
      <c r="AA116" s="25"/>
      <c r="AB116" s="24">
        <f>560</f>
        <v>560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560</f>
        <v>560</v>
      </c>
      <c r="AU116" s="24"/>
      <c r="AV116" s="24"/>
      <c r="AW116" s="25" t="s">
        <v>71</v>
      </c>
      <c r="AX116" s="25"/>
      <c r="AY116" s="24">
        <f>560</f>
        <v>560</v>
      </c>
      <c r="AZ116" s="24"/>
      <c r="BA116" s="25" t="s">
        <v>71</v>
      </c>
      <c r="BB116" s="25"/>
      <c r="BC116" s="25"/>
      <c r="BD116" s="24">
        <f>560</f>
        <v>560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560</f>
        <v>560</v>
      </c>
      <c r="BO116" s="24"/>
      <c r="BP116" s="24"/>
      <c r="BQ116" s="27" t="s">
        <v>71</v>
      </c>
    </row>
    <row r="117" spans="1:69" s="1" customFormat="1" ht="33.75" customHeight="1">
      <c r="A117" s="16" t="s">
        <v>259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200</v>
      </c>
      <c r="N117" s="23"/>
      <c r="O117" s="23"/>
      <c r="P117" s="31" t="s">
        <v>260</v>
      </c>
      <c r="Q117" s="31"/>
      <c r="R117" s="31"/>
      <c r="S117" s="31"/>
      <c r="T117" s="31"/>
      <c r="U117" s="24">
        <f>856313</f>
        <v>856313</v>
      </c>
      <c r="V117" s="24"/>
      <c r="W117" s="24"/>
      <c r="X117" s="25" t="s">
        <v>71</v>
      </c>
      <c r="Y117" s="25"/>
      <c r="Z117" s="25"/>
      <c r="AA117" s="25"/>
      <c r="AB117" s="24">
        <f>856313</f>
        <v>856313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856313</f>
        <v>856313</v>
      </c>
      <c r="AU117" s="24"/>
      <c r="AV117" s="24"/>
      <c r="AW117" s="25" t="s">
        <v>71</v>
      </c>
      <c r="AX117" s="25"/>
      <c r="AY117" s="24">
        <f>262597</f>
        <v>262597</v>
      </c>
      <c r="AZ117" s="24"/>
      <c r="BA117" s="25" t="s">
        <v>71</v>
      </c>
      <c r="BB117" s="25"/>
      <c r="BC117" s="25"/>
      <c r="BD117" s="24">
        <f>262597</f>
        <v>262597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262597</f>
        <v>262597</v>
      </c>
      <c r="BO117" s="24"/>
      <c r="BP117" s="24"/>
      <c r="BQ117" s="27" t="s">
        <v>71</v>
      </c>
    </row>
    <row r="118" spans="1:69" s="1" customFormat="1" ht="24" customHeight="1">
      <c r="A118" s="16" t="s">
        <v>219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200</v>
      </c>
      <c r="N118" s="23"/>
      <c r="O118" s="23"/>
      <c r="P118" s="31" t="s">
        <v>261</v>
      </c>
      <c r="Q118" s="31"/>
      <c r="R118" s="31"/>
      <c r="S118" s="31"/>
      <c r="T118" s="31"/>
      <c r="U118" s="24">
        <f>2370970</f>
        <v>2370970</v>
      </c>
      <c r="V118" s="24"/>
      <c r="W118" s="24"/>
      <c r="X118" s="25" t="s">
        <v>71</v>
      </c>
      <c r="Y118" s="25"/>
      <c r="Z118" s="25"/>
      <c r="AA118" s="25"/>
      <c r="AB118" s="24">
        <f>2370970</f>
        <v>2370970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2370970</f>
        <v>2370970</v>
      </c>
      <c r="AU118" s="24"/>
      <c r="AV118" s="24"/>
      <c r="AW118" s="25" t="s">
        <v>71</v>
      </c>
      <c r="AX118" s="25"/>
      <c r="AY118" s="24">
        <f>362738.44</f>
        <v>362738.44</v>
      </c>
      <c r="AZ118" s="24"/>
      <c r="BA118" s="25" t="s">
        <v>71</v>
      </c>
      <c r="BB118" s="25"/>
      <c r="BC118" s="25"/>
      <c r="BD118" s="24">
        <f>362738.44</f>
        <v>362738.44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362738.44</f>
        <v>362738.44</v>
      </c>
      <c r="BO118" s="24"/>
      <c r="BP118" s="24"/>
      <c r="BQ118" s="27" t="s">
        <v>71</v>
      </c>
    </row>
    <row r="119" spans="1:69" s="1" customFormat="1" ht="24" customHeight="1">
      <c r="A119" s="16" t="s">
        <v>221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200</v>
      </c>
      <c r="N119" s="23"/>
      <c r="O119" s="23"/>
      <c r="P119" s="31" t="s">
        <v>262</v>
      </c>
      <c r="Q119" s="31"/>
      <c r="R119" s="31"/>
      <c r="S119" s="31"/>
      <c r="T119" s="31"/>
      <c r="U119" s="24">
        <f>2370970</f>
        <v>2370970</v>
      </c>
      <c r="V119" s="24"/>
      <c r="W119" s="24"/>
      <c r="X119" s="25" t="s">
        <v>71</v>
      </c>
      <c r="Y119" s="25"/>
      <c r="Z119" s="25"/>
      <c r="AA119" s="25"/>
      <c r="AB119" s="24">
        <f>2370970</f>
        <v>2370970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2370970</f>
        <v>2370970</v>
      </c>
      <c r="AU119" s="24"/>
      <c r="AV119" s="24"/>
      <c r="AW119" s="25" t="s">
        <v>71</v>
      </c>
      <c r="AX119" s="25"/>
      <c r="AY119" s="24">
        <f>362738.44</f>
        <v>362738.44</v>
      </c>
      <c r="AZ119" s="24"/>
      <c r="BA119" s="25" t="s">
        <v>71</v>
      </c>
      <c r="BB119" s="25"/>
      <c r="BC119" s="25"/>
      <c r="BD119" s="24">
        <f>362738.44</f>
        <v>362738.44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362738.44</f>
        <v>362738.44</v>
      </c>
      <c r="BO119" s="24"/>
      <c r="BP119" s="24"/>
      <c r="BQ119" s="27" t="s">
        <v>71</v>
      </c>
    </row>
    <row r="120" spans="1:69" s="1" customFormat="1" ht="13.5" customHeight="1">
      <c r="A120" s="16" t="s">
        <v>223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200</v>
      </c>
      <c r="N120" s="23"/>
      <c r="O120" s="23"/>
      <c r="P120" s="31" t="s">
        <v>263</v>
      </c>
      <c r="Q120" s="31"/>
      <c r="R120" s="31"/>
      <c r="S120" s="31"/>
      <c r="T120" s="31"/>
      <c r="U120" s="24">
        <f>2248970</f>
        <v>2248970</v>
      </c>
      <c r="V120" s="24"/>
      <c r="W120" s="24"/>
      <c r="X120" s="25" t="s">
        <v>71</v>
      </c>
      <c r="Y120" s="25"/>
      <c r="Z120" s="25"/>
      <c r="AA120" s="25"/>
      <c r="AB120" s="24">
        <f>2248970</f>
        <v>2248970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2248970</f>
        <v>2248970</v>
      </c>
      <c r="AU120" s="24"/>
      <c r="AV120" s="24"/>
      <c r="AW120" s="25" t="s">
        <v>71</v>
      </c>
      <c r="AX120" s="25"/>
      <c r="AY120" s="24">
        <f>316841.55</f>
        <v>316841.55</v>
      </c>
      <c r="AZ120" s="24"/>
      <c r="BA120" s="25" t="s">
        <v>71</v>
      </c>
      <c r="BB120" s="25"/>
      <c r="BC120" s="25"/>
      <c r="BD120" s="24">
        <f>316841.55</f>
        <v>316841.55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316841.55</f>
        <v>316841.55</v>
      </c>
      <c r="BO120" s="24"/>
      <c r="BP120" s="24"/>
      <c r="BQ120" s="27" t="s">
        <v>71</v>
      </c>
    </row>
    <row r="121" spans="1:69" s="1" customFormat="1" ht="13.5" customHeight="1">
      <c r="A121" s="16" t="s">
        <v>225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200</v>
      </c>
      <c r="N121" s="23"/>
      <c r="O121" s="23"/>
      <c r="P121" s="31" t="s">
        <v>264</v>
      </c>
      <c r="Q121" s="31"/>
      <c r="R121" s="31"/>
      <c r="S121" s="31"/>
      <c r="T121" s="31"/>
      <c r="U121" s="24">
        <f>122000</f>
        <v>122000</v>
      </c>
      <c r="V121" s="24"/>
      <c r="W121" s="24"/>
      <c r="X121" s="25" t="s">
        <v>71</v>
      </c>
      <c r="Y121" s="25"/>
      <c r="Z121" s="25"/>
      <c r="AA121" s="25"/>
      <c r="AB121" s="24">
        <f>122000</f>
        <v>122000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122000</f>
        <v>122000</v>
      </c>
      <c r="AU121" s="24"/>
      <c r="AV121" s="24"/>
      <c r="AW121" s="25" t="s">
        <v>71</v>
      </c>
      <c r="AX121" s="25"/>
      <c r="AY121" s="24">
        <f>45896.89</f>
        <v>45896.89</v>
      </c>
      <c r="AZ121" s="24"/>
      <c r="BA121" s="25" t="s">
        <v>71</v>
      </c>
      <c r="BB121" s="25"/>
      <c r="BC121" s="25"/>
      <c r="BD121" s="24">
        <f>45896.89</f>
        <v>45896.89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45896.89</f>
        <v>45896.89</v>
      </c>
      <c r="BO121" s="24"/>
      <c r="BP121" s="24"/>
      <c r="BQ121" s="27" t="s">
        <v>71</v>
      </c>
    </row>
    <row r="122" spans="1:69" s="1" customFormat="1" ht="13.5" customHeight="1">
      <c r="A122" s="16" t="s">
        <v>231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200</v>
      </c>
      <c r="N122" s="23"/>
      <c r="O122" s="23"/>
      <c r="P122" s="31" t="s">
        <v>265</v>
      </c>
      <c r="Q122" s="31"/>
      <c r="R122" s="31"/>
      <c r="S122" s="31"/>
      <c r="T122" s="31"/>
      <c r="U122" s="24">
        <f>75028</f>
        <v>75028</v>
      </c>
      <c r="V122" s="24"/>
      <c r="W122" s="24"/>
      <c r="X122" s="25" t="s">
        <v>71</v>
      </c>
      <c r="Y122" s="25"/>
      <c r="Z122" s="25"/>
      <c r="AA122" s="25"/>
      <c r="AB122" s="24">
        <f>75028</f>
        <v>75028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75028</f>
        <v>75028</v>
      </c>
      <c r="AU122" s="24"/>
      <c r="AV122" s="24"/>
      <c r="AW122" s="25" t="s">
        <v>71</v>
      </c>
      <c r="AX122" s="25"/>
      <c r="AY122" s="25" t="s">
        <v>71</v>
      </c>
      <c r="AZ122" s="25"/>
      <c r="BA122" s="25" t="s">
        <v>71</v>
      </c>
      <c r="BB122" s="25"/>
      <c r="BC122" s="25"/>
      <c r="BD122" s="25" t="s">
        <v>71</v>
      </c>
      <c r="BE122" s="25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5" t="s">
        <v>71</v>
      </c>
      <c r="BO122" s="25"/>
      <c r="BP122" s="25"/>
      <c r="BQ122" s="27" t="s">
        <v>71</v>
      </c>
    </row>
    <row r="123" spans="1:69" s="1" customFormat="1" ht="13.5" customHeight="1">
      <c r="A123" s="16" t="s">
        <v>233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200</v>
      </c>
      <c r="N123" s="23"/>
      <c r="O123" s="23"/>
      <c r="P123" s="31" t="s">
        <v>266</v>
      </c>
      <c r="Q123" s="31"/>
      <c r="R123" s="31"/>
      <c r="S123" s="31"/>
      <c r="T123" s="31"/>
      <c r="U123" s="24">
        <f>75028</f>
        <v>75028</v>
      </c>
      <c r="V123" s="24"/>
      <c r="W123" s="24"/>
      <c r="X123" s="25" t="s">
        <v>71</v>
      </c>
      <c r="Y123" s="25"/>
      <c r="Z123" s="25"/>
      <c r="AA123" s="25"/>
      <c r="AB123" s="24">
        <f>75028</f>
        <v>75028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75028</f>
        <v>75028</v>
      </c>
      <c r="AU123" s="24"/>
      <c r="AV123" s="24"/>
      <c r="AW123" s="25" t="s">
        <v>71</v>
      </c>
      <c r="AX123" s="25"/>
      <c r="AY123" s="25" t="s">
        <v>71</v>
      </c>
      <c r="AZ123" s="25"/>
      <c r="BA123" s="25" t="s">
        <v>71</v>
      </c>
      <c r="BB123" s="25"/>
      <c r="BC123" s="25"/>
      <c r="BD123" s="25" t="s">
        <v>71</v>
      </c>
      <c r="BE123" s="25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5" t="s">
        <v>71</v>
      </c>
      <c r="BO123" s="25"/>
      <c r="BP123" s="25"/>
      <c r="BQ123" s="27" t="s">
        <v>71</v>
      </c>
    </row>
    <row r="124" spans="1:69" s="1" customFormat="1" ht="24" customHeight="1">
      <c r="A124" s="16" t="s">
        <v>235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200</v>
      </c>
      <c r="N124" s="23"/>
      <c r="O124" s="23"/>
      <c r="P124" s="31" t="s">
        <v>267</v>
      </c>
      <c r="Q124" s="31"/>
      <c r="R124" s="31"/>
      <c r="S124" s="31"/>
      <c r="T124" s="31"/>
      <c r="U124" s="24">
        <f>20000</f>
        <v>20000</v>
      </c>
      <c r="V124" s="24"/>
      <c r="W124" s="24"/>
      <c r="X124" s="25" t="s">
        <v>71</v>
      </c>
      <c r="Y124" s="25"/>
      <c r="Z124" s="25"/>
      <c r="AA124" s="25"/>
      <c r="AB124" s="24">
        <f>20000</f>
        <v>20000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20000</f>
        <v>20000</v>
      </c>
      <c r="AU124" s="24"/>
      <c r="AV124" s="24"/>
      <c r="AW124" s="25" t="s">
        <v>71</v>
      </c>
      <c r="AX124" s="25"/>
      <c r="AY124" s="25" t="s">
        <v>71</v>
      </c>
      <c r="AZ124" s="25"/>
      <c r="BA124" s="25" t="s">
        <v>71</v>
      </c>
      <c r="BB124" s="25"/>
      <c r="BC124" s="25"/>
      <c r="BD124" s="25" t="s">
        <v>71</v>
      </c>
      <c r="BE124" s="25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5" t="s">
        <v>71</v>
      </c>
      <c r="BO124" s="25"/>
      <c r="BP124" s="25"/>
      <c r="BQ124" s="27" t="s">
        <v>71</v>
      </c>
    </row>
    <row r="125" spans="1:69" s="1" customFormat="1" ht="13.5" customHeight="1">
      <c r="A125" s="16" t="s">
        <v>237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200</v>
      </c>
      <c r="N125" s="23"/>
      <c r="O125" s="23"/>
      <c r="P125" s="31" t="s">
        <v>268</v>
      </c>
      <c r="Q125" s="31"/>
      <c r="R125" s="31"/>
      <c r="S125" s="31"/>
      <c r="T125" s="31"/>
      <c r="U125" s="24">
        <f>13900</f>
        <v>13900</v>
      </c>
      <c r="V125" s="24"/>
      <c r="W125" s="24"/>
      <c r="X125" s="25" t="s">
        <v>71</v>
      </c>
      <c r="Y125" s="25"/>
      <c r="Z125" s="25"/>
      <c r="AA125" s="25"/>
      <c r="AB125" s="24">
        <f>13900</f>
        <v>13900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13900</f>
        <v>13900</v>
      </c>
      <c r="AU125" s="24"/>
      <c r="AV125" s="24"/>
      <c r="AW125" s="25" t="s">
        <v>71</v>
      </c>
      <c r="AX125" s="25"/>
      <c r="AY125" s="25" t="s">
        <v>71</v>
      </c>
      <c r="AZ125" s="25"/>
      <c r="BA125" s="25" t="s">
        <v>71</v>
      </c>
      <c r="BB125" s="25"/>
      <c r="BC125" s="25"/>
      <c r="BD125" s="25" t="s">
        <v>71</v>
      </c>
      <c r="BE125" s="25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5" t="s">
        <v>71</v>
      </c>
      <c r="BO125" s="25"/>
      <c r="BP125" s="25"/>
      <c r="BQ125" s="27" t="s">
        <v>71</v>
      </c>
    </row>
    <row r="126" spans="1:69" s="1" customFormat="1" ht="13.5" customHeight="1">
      <c r="A126" s="16" t="s">
        <v>239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200</v>
      </c>
      <c r="N126" s="23"/>
      <c r="O126" s="23"/>
      <c r="P126" s="31" t="s">
        <v>269</v>
      </c>
      <c r="Q126" s="31"/>
      <c r="R126" s="31"/>
      <c r="S126" s="31"/>
      <c r="T126" s="31"/>
      <c r="U126" s="24">
        <f>41128</f>
        <v>41128</v>
      </c>
      <c r="V126" s="24"/>
      <c r="W126" s="24"/>
      <c r="X126" s="25" t="s">
        <v>71</v>
      </c>
      <c r="Y126" s="25"/>
      <c r="Z126" s="25"/>
      <c r="AA126" s="25"/>
      <c r="AB126" s="24">
        <f>41128</f>
        <v>41128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41128</f>
        <v>41128</v>
      </c>
      <c r="AU126" s="24"/>
      <c r="AV126" s="24"/>
      <c r="AW126" s="25" t="s">
        <v>71</v>
      </c>
      <c r="AX126" s="25"/>
      <c r="AY126" s="25" t="s">
        <v>71</v>
      </c>
      <c r="AZ126" s="25"/>
      <c r="BA126" s="25" t="s">
        <v>71</v>
      </c>
      <c r="BB126" s="25"/>
      <c r="BC126" s="25"/>
      <c r="BD126" s="25" t="s">
        <v>71</v>
      </c>
      <c r="BE126" s="25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5" t="s">
        <v>71</v>
      </c>
      <c r="BO126" s="25"/>
      <c r="BP126" s="25"/>
      <c r="BQ126" s="27" t="s">
        <v>71</v>
      </c>
    </row>
    <row r="127" spans="1:69" s="1" customFormat="1" ht="13.5" customHeight="1">
      <c r="A127" s="16" t="s">
        <v>270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200</v>
      </c>
      <c r="N127" s="23"/>
      <c r="O127" s="23"/>
      <c r="P127" s="31" t="s">
        <v>271</v>
      </c>
      <c r="Q127" s="31"/>
      <c r="R127" s="31"/>
      <c r="S127" s="31"/>
      <c r="T127" s="31"/>
      <c r="U127" s="24">
        <f>238636</f>
        <v>238636</v>
      </c>
      <c r="V127" s="24"/>
      <c r="W127" s="24"/>
      <c r="X127" s="25" t="s">
        <v>71</v>
      </c>
      <c r="Y127" s="25"/>
      <c r="Z127" s="25"/>
      <c r="AA127" s="25"/>
      <c r="AB127" s="24">
        <f>238636</f>
        <v>238636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238636</f>
        <v>238636</v>
      </c>
      <c r="AU127" s="24"/>
      <c r="AV127" s="24"/>
      <c r="AW127" s="25" t="s">
        <v>71</v>
      </c>
      <c r="AX127" s="25"/>
      <c r="AY127" s="24">
        <f>67878.55</f>
        <v>67878.55</v>
      </c>
      <c r="AZ127" s="24"/>
      <c r="BA127" s="25" t="s">
        <v>71</v>
      </c>
      <c r="BB127" s="25"/>
      <c r="BC127" s="25"/>
      <c r="BD127" s="24">
        <f>67878.55</f>
        <v>67878.55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67878.55</f>
        <v>67878.55</v>
      </c>
      <c r="BO127" s="24"/>
      <c r="BP127" s="24"/>
      <c r="BQ127" s="27" t="s">
        <v>71</v>
      </c>
    </row>
    <row r="128" spans="1:69" s="1" customFormat="1" ht="13.5" customHeight="1">
      <c r="A128" s="16" t="s">
        <v>272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200</v>
      </c>
      <c r="N128" s="23"/>
      <c r="O128" s="23"/>
      <c r="P128" s="31" t="s">
        <v>273</v>
      </c>
      <c r="Q128" s="31"/>
      <c r="R128" s="31"/>
      <c r="S128" s="31"/>
      <c r="T128" s="31"/>
      <c r="U128" s="24">
        <f>238636</f>
        <v>238636</v>
      </c>
      <c r="V128" s="24"/>
      <c r="W128" s="24"/>
      <c r="X128" s="25" t="s">
        <v>71</v>
      </c>
      <c r="Y128" s="25"/>
      <c r="Z128" s="25"/>
      <c r="AA128" s="25"/>
      <c r="AB128" s="24">
        <f>238636</f>
        <v>238636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238636</f>
        <v>238636</v>
      </c>
      <c r="AU128" s="24"/>
      <c r="AV128" s="24"/>
      <c r="AW128" s="25" t="s">
        <v>71</v>
      </c>
      <c r="AX128" s="25"/>
      <c r="AY128" s="24">
        <f>67878.55</f>
        <v>67878.55</v>
      </c>
      <c r="AZ128" s="24"/>
      <c r="BA128" s="25" t="s">
        <v>71</v>
      </c>
      <c r="BB128" s="25"/>
      <c r="BC128" s="25"/>
      <c r="BD128" s="24">
        <f>67878.55</f>
        <v>67878.55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67878.55</f>
        <v>67878.55</v>
      </c>
      <c r="BO128" s="24"/>
      <c r="BP128" s="24"/>
      <c r="BQ128" s="27" t="s">
        <v>71</v>
      </c>
    </row>
    <row r="129" spans="1:69" s="1" customFormat="1" ht="54.75" customHeight="1">
      <c r="A129" s="16" t="s">
        <v>205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200</v>
      </c>
      <c r="N129" s="23"/>
      <c r="O129" s="23"/>
      <c r="P129" s="31" t="s">
        <v>274</v>
      </c>
      <c r="Q129" s="31"/>
      <c r="R129" s="31"/>
      <c r="S129" s="31"/>
      <c r="T129" s="31"/>
      <c r="U129" s="24">
        <f>238636</f>
        <v>238636</v>
      </c>
      <c r="V129" s="24"/>
      <c r="W129" s="24"/>
      <c r="X129" s="25" t="s">
        <v>71</v>
      </c>
      <c r="Y129" s="25"/>
      <c r="Z129" s="25"/>
      <c r="AA129" s="25"/>
      <c r="AB129" s="24">
        <f>238636</f>
        <v>238636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238636</f>
        <v>238636</v>
      </c>
      <c r="AU129" s="24"/>
      <c r="AV129" s="24"/>
      <c r="AW129" s="25" t="s">
        <v>71</v>
      </c>
      <c r="AX129" s="25"/>
      <c r="AY129" s="24">
        <f>67878.55</f>
        <v>67878.55</v>
      </c>
      <c r="AZ129" s="24"/>
      <c r="BA129" s="25" t="s">
        <v>71</v>
      </c>
      <c r="BB129" s="25"/>
      <c r="BC129" s="25"/>
      <c r="BD129" s="24">
        <f>67878.55</f>
        <v>67878.55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67878.55</f>
        <v>67878.55</v>
      </c>
      <c r="BO129" s="24"/>
      <c r="BP129" s="24"/>
      <c r="BQ129" s="27" t="s">
        <v>71</v>
      </c>
    </row>
    <row r="130" spans="1:69" s="1" customFormat="1" ht="24" customHeight="1">
      <c r="A130" s="16" t="s">
        <v>207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200</v>
      </c>
      <c r="N130" s="23"/>
      <c r="O130" s="23"/>
      <c r="P130" s="31" t="s">
        <v>275</v>
      </c>
      <c r="Q130" s="31"/>
      <c r="R130" s="31"/>
      <c r="S130" s="31"/>
      <c r="T130" s="31"/>
      <c r="U130" s="24">
        <f>238636</f>
        <v>238636</v>
      </c>
      <c r="V130" s="24"/>
      <c r="W130" s="24"/>
      <c r="X130" s="25" t="s">
        <v>71</v>
      </c>
      <c r="Y130" s="25"/>
      <c r="Z130" s="25"/>
      <c r="AA130" s="25"/>
      <c r="AB130" s="24">
        <f>238636</f>
        <v>238636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238636</f>
        <v>238636</v>
      </c>
      <c r="AU130" s="24"/>
      <c r="AV130" s="24"/>
      <c r="AW130" s="25" t="s">
        <v>71</v>
      </c>
      <c r="AX130" s="25"/>
      <c r="AY130" s="24">
        <f>67878.55</f>
        <v>67878.55</v>
      </c>
      <c r="AZ130" s="24"/>
      <c r="BA130" s="25" t="s">
        <v>71</v>
      </c>
      <c r="BB130" s="25"/>
      <c r="BC130" s="25"/>
      <c r="BD130" s="24">
        <f>67878.55</f>
        <v>67878.55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67878.55</f>
        <v>67878.55</v>
      </c>
      <c r="BO130" s="24"/>
      <c r="BP130" s="24"/>
      <c r="BQ130" s="27" t="s">
        <v>71</v>
      </c>
    </row>
    <row r="131" spans="1:69" s="1" customFormat="1" ht="24" customHeight="1">
      <c r="A131" s="16" t="s">
        <v>209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200</v>
      </c>
      <c r="N131" s="23"/>
      <c r="O131" s="23"/>
      <c r="P131" s="31" t="s">
        <v>276</v>
      </c>
      <c r="Q131" s="31"/>
      <c r="R131" s="31"/>
      <c r="S131" s="31"/>
      <c r="T131" s="31"/>
      <c r="U131" s="24">
        <f>183284</f>
        <v>183284</v>
      </c>
      <c r="V131" s="24"/>
      <c r="W131" s="24"/>
      <c r="X131" s="25" t="s">
        <v>71</v>
      </c>
      <c r="Y131" s="25"/>
      <c r="Z131" s="25"/>
      <c r="AA131" s="25"/>
      <c r="AB131" s="24">
        <f>183284</f>
        <v>183284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183284</f>
        <v>183284</v>
      </c>
      <c r="AU131" s="24"/>
      <c r="AV131" s="24"/>
      <c r="AW131" s="25" t="s">
        <v>71</v>
      </c>
      <c r="AX131" s="25"/>
      <c r="AY131" s="24">
        <f>52451.55</f>
        <v>52451.55</v>
      </c>
      <c r="AZ131" s="24"/>
      <c r="BA131" s="25" t="s">
        <v>71</v>
      </c>
      <c r="BB131" s="25"/>
      <c r="BC131" s="25"/>
      <c r="BD131" s="24">
        <f>52451.55</f>
        <v>52451.55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52451.55</f>
        <v>52451.55</v>
      </c>
      <c r="BO131" s="24"/>
      <c r="BP131" s="24"/>
      <c r="BQ131" s="27" t="s">
        <v>71</v>
      </c>
    </row>
    <row r="132" spans="1:69" s="1" customFormat="1" ht="33.75" customHeight="1">
      <c r="A132" s="16" t="s">
        <v>211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200</v>
      </c>
      <c r="N132" s="23"/>
      <c r="O132" s="23"/>
      <c r="P132" s="31" t="s">
        <v>277</v>
      </c>
      <c r="Q132" s="31"/>
      <c r="R132" s="31"/>
      <c r="S132" s="31"/>
      <c r="T132" s="31"/>
      <c r="U132" s="24">
        <f>55352</f>
        <v>55352</v>
      </c>
      <c r="V132" s="24"/>
      <c r="W132" s="24"/>
      <c r="X132" s="25" t="s">
        <v>71</v>
      </c>
      <c r="Y132" s="25"/>
      <c r="Z132" s="25"/>
      <c r="AA132" s="25"/>
      <c r="AB132" s="24">
        <f>55352</f>
        <v>55352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55352</f>
        <v>55352</v>
      </c>
      <c r="AU132" s="24"/>
      <c r="AV132" s="24"/>
      <c r="AW132" s="25" t="s">
        <v>71</v>
      </c>
      <c r="AX132" s="25"/>
      <c r="AY132" s="24">
        <f>15427</f>
        <v>15427</v>
      </c>
      <c r="AZ132" s="24"/>
      <c r="BA132" s="25" t="s">
        <v>71</v>
      </c>
      <c r="BB132" s="25"/>
      <c r="BC132" s="25"/>
      <c r="BD132" s="24">
        <f>15427</f>
        <v>15427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15427</f>
        <v>15427</v>
      </c>
      <c r="BO132" s="24"/>
      <c r="BP132" s="24"/>
      <c r="BQ132" s="27" t="s">
        <v>71</v>
      </c>
    </row>
    <row r="133" spans="1:69" s="1" customFormat="1" ht="24" customHeight="1">
      <c r="A133" s="16" t="s">
        <v>278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200</v>
      </c>
      <c r="N133" s="23"/>
      <c r="O133" s="23"/>
      <c r="P133" s="31" t="s">
        <v>279</v>
      </c>
      <c r="Q133" s="31"/>
      <c r="R133" s="31"/>
      <c r="S133" s="31"/>
      <c r="T133" s="31"/>
      <c r="U133" s="24">
        <f>800000</f>
        <v>800000</v>
      </c>
      <c r="V133" s="24"/>
      <c r="W133" s="24"/>
      <c r="X133" s="25" t="s">
        <v>71</v>
      </c>
      <c r="Y133" s="25"/>
      <c r="Z133" s="25"/>
      <c r="AA133" s="25"/>
      <c r="AB133" s="24">
        <f>800000</f>
        <v>800000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800000</f>
        <v>800000</v>
      </c>
      <c r="AU133" s="24"/>
      <c r="AV133" s="24"/>
      <c r="AW133" s="25" t="s">
        <v>71</v>
      </c>
      <c r="AX133" s="25"/>
      <c r="AY133" s="25" t="s">
        <v>71</v>
      </c>
      <c r="AZ133" s="25"/>
      <c r="BA133" s="25" t="s">
        <v>71</v>
      </c>
      <c r="BB133" s="25"/>
      <c r="BC133" s="25"/>
      <c r="BD133" s="25" t="s">
        <v>71</v>
      </c>
      <c r="BE133" s="25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5" t="s">
        <v>71</v>
      </c>
      <c r="BO133" s="25"/>
      <c r="BP133" s="25"/>
      <c r="BQ133" s="27" t="s">
        <v>71</v>
      </c>
    </row>
    <row r="134" spans="1:69" s="1" customFormat="1" ht="33.75" customHeight="1">
      <c r="A134" s="16" t="s">
        <v>280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200</v>
      </c>
      <c r="N134" s="23"/>
      <c r="O134" s="23"/>
      <c r="P134" s="31" t="s">
        <v>281</v>
      </c>
      <c r="Q134" s="31"/>
      <c r="R134" s="31"/>
      <c r="S134" s="31"/>
      <c r="T134" s="31"/>
      <c r="U134" s="24">
        <f>800000</f>
        <v>800000</v>
      </c>
      <c r="V134" s="24"/>
      <c r="W134" s="24"/>
      <c r="X134" s="25" t="s">
        <v>71</v>
      </c>
      <c r="Y134" s="25"/>
      <c r="Z134" s="25"/>
      <c r="AA134" s="25"/>
      <c r="AB134" s="24">
        <f>800000</f>
        <v>800000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800000</f>
        <v>800000</v>
      </c>
      <c r="AU134" s="24"/>
      <c r="AV134" s="24"/>
      <c r="AW134" s="25" t="s">
        <v>71</v>
      </c>
      <c r="AX134" s="25"/>
      <c r="AY134" s="25" t="s">
        <v>71</v>
      </c>
      <c r="AZ134" s="25"/>
      <c r="BA134" s="25" t="s">
        <v>71</v>
      </c>
      <c r="BB134" s="25"/>
      <c r="BC134" s="25"/>
      <c r="BD134" s="25" t="s">
        <v>71</v>
      </c>
      <c r="BE134" s="25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5" t="s">
        <v>71</v>
      </c>
      <c r="BO134" s="25"/>
      <c r="BP134" s="25"/>
      <c r="BQ134" s="27" t="s">
        <v>71</v>
      </c>
    </row>
    <row r="135" spans="1:69" s="1" customFormat="1" ht="24" customHeight="1">
      <c r="A135" s="16" t="s">
        <v>219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200</v>
      </c>
      <c r="N135" s="23"/>
      <c r="O135" s="23"/>
      <c r="P135" s="31" t="s">
        <v>282</v>
      </c>
      <c r="Q135" s="31"/>
      <c r="R135" s="31"/>
      <c r="S135" s="31"/>
      <c r="T135" s="31"/>
      <c r="U135" s="24">
        <f>800000</f>
        <v>800000</v>
      </c>
      <c r="V135" s="24"/>
      <c r="W135" s="24"/>
      <c r="X135" s="25" t="s">
        <v>71</v>
      </c>
      <c r="Y135" s="25"/>
      <c r="Z135" s="25"/>
      <c r="AA135" s="25"/>
      <c r="AB135" s="24">
        <f>800000</f>
        <v>800000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800000</f>
        <v>800000</v>
      </c>
      <c r="AU135" s="24"/>
      <c r="AV135" s="24"/>
      <c r="AW135" s="25" t="s">
        <v>71</v>
      </c>
      <c r="AX135" s="25"/>
      <c r="AY135" s="25" t="s">
        <v>71</v>
      </c>
      <c r="AZ135" s="25"/>
      <c r="BA135" s="25" t="s">
        <v>71</v>
      </c>
      <c r="BB135" s="25"/>
      <c r="BC135" s="25"/>
      <c r="BD135" s="25" t="s">
        <v>71</v>
      </c>
      <c r="BE135" s="25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5" t="s">
        <v>71</v>
      </c>
      <c r="BO135" s="25"/>
      <c r="BP135" s="25"/>
      <c r="BQ135" s="27" t="s">
        <v>71</v>
      </c>
    </row>
    <row r="136" spans="1:69" s="1" customFormat="1" ht="24" customHeight="1">
      <c r="A136" s="16" t="s">
        <v>221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200</v>
      </c>
      <c r="N136" s="23"/>
      <c r="O136" s="23"/>
      <c r="P136" s="31" t="s">
        <v>283</v>
      </c>
      <c r="Q136" s="31"/>
      <c r="R136" s="31"/>
      <c r="S136" s="31"/>
      <c r="T136" s="31"/>
      <c r="U136" s="24">
        <f>800000</f>
        <v>800000</v>
      </c>
      <c r="V136" s="24"/>
      <c r="W136" s="24"/>
      <c r="X136" s="25" t="s">
        <v>71</v>
      </c>
      <c r="Y136" s="25"/>
      <c r="Z136" s="25"/>
      <c r="AA136" s="25"/>
      <c r="AB136" s="24">
        <f>800000</f>
        <v>800000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800000</f>
        <v>800000</v>
      </c>
      <c r="AU136" s="24"/>
      <c r="AV136" s="24"/>
      <c r="AW136" s="25" t="s">
        <v>71</v>
      </c>
      <c r="AX136" s="25"/>
      <c r="AY136" s="25" t="s">
        <v>71</v>
      </c>
      <c r="AZ136" s="25"/>
      <c r="BA136" s="25" t="s">
        <v>71</v>
      </c>
      <c r="BB136" s="25"/>
      <c r="BC136" s="25"/>
      <c r="BD136" s="25" t="s">
        <v>71</v>
      </c>
      <c r="BE136" s="25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5" t="s">
        <v>71</v>
      </c>
      <c r="BO136" s="25"/>
      <c r="BP136" s="25"/>
      <c r="BQ136" s="27" t="s">
        <v>71</v>
      </c>
    </row>
    <row r="137" spans="1:69" s="1" customFormat="1" ht="13.5" customHeight="1">
      <c r="A137" s="16" t="s">
        <v>223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200</v>
      </c>
      <c r="N137" s="23"/>
      <c r="O137" s="23"/>
      <c r="P137" s="31" t="s">
        <v>284</v>
      </c>
      <c r="Q137" s="31"/>
      <c r="R137" s="31"/>
      <c r="S137" s="31"/>
      <c r="T137" s="31"/>
      <c r="U137" s="24">
        <f>800000</f>
        <v>800000</v>
      </c>
      <c r="V137" s="24"/>
      <c r="W137" s="24"/>
      <c r="X137" s="25" t="s">
        <v>71</v>
      </c>
      <c r="Y137" s="25"/>
      <c r="Z137" s="25"/>
      <c r="AA137" s="25"/>
      <c r="AB137" s="24">
        <f>800000</f>
        <v>800000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800000</f>
        <v>800000</v>
      </c>
      <c r="AU137" s="24"/>
      <c r="AV137" s="24"/>
      <c r="AW137" s="25" t="s">
        <v>71</v>
      </c>
      <c r="AX137" s="25"/>
      <c r="AY137" s="25" t="s">
        <v>71</v>
      </c>
      <c r="AZ137" s="25"/>
      <c r="BA137" s="25" t="s">
        <v>71</v>
      </c>
      <c r="BB137" s="25"/>
      <c r="BC137" s="25"/>
      <c r="BD137" s="25" t="s">
        <v>71</v>
      </c>
      <c r="BE137" s="25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5" t="s">
        <v>71</v>
      </c>
      <c r="BO137" s="25"/>
      <c r="BP137" s="25"/>
      <c r="BQ137" s="27" t="s">
        <v>71</v>
      </c>
    </row>
    <row r="138" spans="1:69" s="1" customFormat="1" ht="13.5" customHeight="1">
      <c r="A138" s="16" t="s">
        <v>285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200</v>
      </c>
      <c r="N138" s="23"/>
      <c r="O138" s="23"/>
      <c r="P138" s="31" t="s">
        <v>286</v>
      </c>
      <c r="Q138" s="31"/>
      <c r="R138" s="31"/>
      <c r="S138" s="31"/>
      <c r="T138" s="31"/>
      <c r="U138" s="24">
        <f>11120270.46</f>
        <v>11120270.46</v>
      </c>
      <c r="V138" s="24"/>
      <c r="W138" s="24"/>
      <c r="X138" s="25" t="s">
        <v>71</v>
      </c>
      <c r="Y138" s="25"/>
      <c r="Z138" s="25"/>
      <c r="AA138" s="25"/>
      <c r="AB138" s="24">
        <f>11120270.46</f>
        <v>11120270.46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11120270.46</f>
        <v>11120270.46</v>
      </c>
      <c r="AU138" s="24"/>
      <c r="AV138" s="24"/>
      <c r="AW138" s="25" t="s">
        <v>71</v>
      </c>
      <c r="AX138" s="25"/>
      <c r="AY138" s="24">
        <f>106415.77</f>
        <v>106415.77</v>
      </c>
      <c r="AZ138" s="24"/>
      <c r="BA138" s="25" t="s">
        <v>71</v>
      </c>
      <c r="BB138" s="25"/>
      <c r="BC138" s="25"/>
      <c r="BD138" s="24">
        <f>106415.77</f>
        <v>106415.77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106415.77</f>
        <v>106415.77</v>
      </c>
      <c r="BO138" s="24"/>
      <c r="BP138" s="24"/>
      <c r="BQ138" s="27" t="s">
        <v>71</v>
      </c>
    </row>
    <row r="139" spans="1:69" s="1" customFormat="1" ht="13.5" customHeight="1">
      <c r="A139" s="16" t="s">
        <v>287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200</v>
      </c>
      <c r="N139" s="23"/>
      <c r="O139" s="23"/>
      <c r="P139" s="31" t="s">
        <v>288</v>
      </c>
      <c r="Q139" s="31"/>
      <c r="R139" s="31"/>
      <c r="S139" s="31"/>
      <c r="T139" s="31"/>
      <c r="U139" s="24">
        <f>11020270.46</f>
        <v>11020270.46</v>
      </c>
      <c r="V139" s="24"/>
      <c r="W139" s="24"/>
      <c r="X139" s="25" t="s">
        <v>71</v>
      </c>
      <c r="Y139" s="25"/>
      <c r="Z139" s="25"/>
      <c r="AA139" s="25"/>
      <c r="AB139" s="24">
        <f>11020270.46</f>
        <v>11020270.46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11020270.46</f>
        <v>11020270.46</v>
      </c>
      <c r="AU139" s="24"/>
      <c r="AV139" s="24"/>
      <c r="AW139" s="25" t="s">
        <v>71</v>
      </c>
      <c r="AX139" s="25"/>
      <c r="AY139" s="24">
        <f>86415.77</f>
        <v>86415.77</v>
      </c>
      <c r="AZ139" s="24"/>
      <c r="BA139" s="25" t="s">
        <v>71</v>
      </c>
      <c r="BB139" s="25"/>
      <c r="BC139" s="25"/>
      <c r="BD139" s="24">
        <f>86415.77</f>
        <v>86415.77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86415.77</f>
        <v>86415.77</v>
      </c>
      <c r="BO139" s="24"/>
      <c r="BP139" s="24"/>
      <c r="BQ139" s="27" t="s">
        <v>71</v>
      </c>
    </row>
    <row r="140" spans="1:69" s="1" customFormat="1" ht="24" customHeight="1">
      <c r="A140" s="16" t="s">
        <v>219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200</v>
      </c>
      <c r="N140" s="23"/>
      <c r="O140" s="23"/>
      <c r="P140" s="31" t="s">
        <v>289</v>
      </c>
      <c r="Q140" s="31"/>
      <c r="R140" s="31"/>
      <c r="S140" s="31"/>
      <c r="T140" s="31"/>
      <c r="U140" s="24">
        <f>11020270.46</f>
        <v>11020270.46</v>
      </c>
      <c r="V140" s="24"/>
      <c r="W140" s="24"/>
      <c r="X140" s="25" t="s">
        <v>71</v>
      </c>
      <c r="Y140" s="25"/>
      <c r="Z140" s="25"/>
      <c r="AA140" s="25"/>
      <c r="AB140" s="24">
        <f>11020270.46</f>
        <v>11020270.46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11020270.46</f>
        <v>11020270.46</v>
      </c>
      <c r="AU140" s="24"/>
      <c r="AV140" s="24"/>
      <c r="AW140" s="25" t="s">
        <v>71</v>
      </c>
      <c r="AX140" s="25"/>
      <c r="AY140" s="24">
        <f>86415.77</f>
        <v>86415.77</v>
      </c>
      <c r="AZ140" s="24"/>
      <c r="BA140" s="25" t="s">
        <v>71</v>
      </c>
      <c r="BB140" s="25"/>
      <c r="BC140" s="25"/>
      <c r="BD140" s="24">
        <f>86415.77</f>
        <v>86415.77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86415.77</f>
        <v>86415.77</v>
      </c>
      <c r="BO140" s="24"/>
      <c r="BP140" s="24"/>
      <c r="BQ140" s="27" t="s">
        <v>71</v>
      </c>
    </row>
    <row r="141" spans="1:69" s="1" customFormat="1" ht="24" customHeight="1">
      <c r="A141" s="16" t="s">
        <v>221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200</v>
      </c>
      <c r="N141" s="23"/>
      <c r="O141" s="23"/>
      <c r="P141" s="31" t="s">
        <v>290</v>
      </c>
      <c r="Q141" s="31"/>
      <c r="R141" s="31"/>
      <c r="S141" s="31"/>
      <c r="T141" s="31"/>
      <c r="U141" s="24">
        <f>11020270.46</f>
        <v>11020270.46</v>
      </c>
      <c r="V141" s="24"/>
      <c r="W141" s="24"/>
      <c r="X141" s="25" t="s">
        <v>71</v>
      </c>
      <c r="Y141" s="25"/>
      <c r="Z141" s="25"/>
      <c r="AA141" s="25"/>
      <c r="AB141" s="24">
        <f>11020270.46</f>
        <v>11020270.46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11020270.46</f>
        <v>11020270.46</v>
      </c>
      <c r="AU141" s="24"/>
      <c r="AV141" s="24"/>
      <c r="AW141" s="25" t="s">
        <v>71</v>
      </c>
      <c r="AX141" s="25"/>
      <c r="AY141" s="24">
        <f>86415.77</f>
        <v>86415.77</v>
      </c>
      <c r="AZ141" s="24"/>
      <c r="BA141" s="25" t="s">
        <v>71</v>
      </c>
      <c r="BB141" s="25"/>
      <c r="BC141" s="25"/>
      <c r="BD141" s="24">
        <f>86415.77</f>
        <v>86415.77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86415.77</f>
        <v>86415.77</v>
      </c>
      <c r="BO141" s="24"/>
      <c r="BP141" s="24"/>
      <c r="BQ141" s="27" t="s">
        <v>71</v>
      </c>
    </row>
    <row r="142" spans="1:69" s="1" customFormat="1" ht="13.5" customHeight="1">
      <c r="A142" s="16" t="s">
        <v>223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200</v>
      </c>
      <c r="N142" s="23"/>
      <c r="O142" s="23"/>
      <c r="P142" s="31" t="s">
        <v>291</v>
      </c>
      <c r="Q142" s="31"/>
      <c r="R142" s="31"/>
      <c r="S142" s="31"/>
      <c r="T142" s="31"/>
      <c r="U142" s="24">
        <f>11020270.46</f>
        <v>11020270.46</v>
      </c>
      <c r="V142" s="24"/>
      <c r="W142" s="24"/>
      <c r="X142" s="25" t="s">
        <v>71</v>
      </c>
      <c r="Y142" s="25"/>
      <c r="Z142" s="25"/>
      <c r="AA142" s="25"/>
      <c r="AB142" s="24">
        <f>11020270.46</f>
        <v>11020270.46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11020270.46</f>
        <v>11020270.46</v>
      </c>
      <c r="AU142" s="24"/>
      <c r="AV142" s="24"/>
      <c r="AW142" s="25" t="s">
        <v>71</v>
      </c>
      <c r="AX142" s="25"/>
      <c r="AY142" s="24">
        <f>86415.77</f>
        <v>86415.77</v>
      </c>
      <c r="AZ142" s="24"/>
      <c r="BA142" s="25" t="s">
        <v>71</v>
      </c>
      <c r="BB142" s="25"/>
      <c r="BC142" s="25"/>
      <c r="BD142" s="24">
        <f>86415.77</f>
        <v>86415.77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86415.77</f>
        <v>86415.77</v>
      </c>
      <c r="BO142" s="24"/>
      <c r="BP142" s="24"/>
      <c r="BQ142" s="27" t="s">
        <v>71</v>
      </c>
    </row>
    <row r="143" spans="1:69" s="1" customFormat="1" ht="13.5" customHeight="1">
      <c r="A143" s="16" t="s">
        <v>292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200</v>
      </c>
      <c r="N143" s="23"/>
      <c r="O143" s="23"/>
      <c r="P143" s="31" t="s">
        <v>293</v>
      </c>
      <c r="Q143" s="31"/>
      <c r="R143" s="31"/>
      <c r="S143" s="31"/>
      <c r="T143" s="31"/>
      <c r="U143" s="24">
        <f>100000</f>
        <v>100000</v>
      </c>
      <c r="V143" s="24"/>
      <c r="W143" s="24"/>
      <c r="X143" s="25" t="s">
        <v>71</v>
      </c>
      <c r="Y143" s="25"/>
      <c r="Z143" s="25"/>
      <c r="AA143" s="25"/>
      <c r="AB143" s="24">
        <f>100000</f>
        <v>100000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100000</f>
        <v>100000</v>
      </c>
      <c r="AU143" s="24"/>
      <c r="AV143" s="24"/>
      <c r="AW143" s="25" t="s">
        <v>71</v>
      </c>
      <c r="AX143" s="25"/>
      <c r="AY143" s="24">
        <f>20000</f>
        <v>20000</v>
      </c>
      <c r="AZ143" s="24"/>
      <c r="BA143" s="25" t="s">
        <v>71</v>
      </c>
      <c r="BB143" s="25"/>
      <c r="BC143" s="25"/>
      <c r="BD143" s="24">
        <f>20000</f>
        <v>20000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20000</f>
        <v>20000</v>
      </c>
      <c r="BO143" s="24"/>
      <c r="BP143" s="24"/>
      <c r="BQ143" s="27" t="s">
        <v>71</v>
      </c>
    </row>
    <row r="144" spans="1:69" s="1" customFormat="1" ht="24" customHeight="1">
      <c r="A144" s="16" t="s">
        <v>219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200</v>
      </c>
      <c r="N144" s="23"/>
      <c r="O144" s="23"/>
      <c r="P144" s="31" t="s">
        <v>294</v>
      </c>
      <c r="Q144" s="31"/>
      <c r="R144" s="31"/>
      <c r="S144" s="31"/>
      <c r="T144" s="31"/>
      <c r="U144" s="24">
        <f>100000</f>
        <v>100000</v>
      </c>
      <c r="V144" s="24"/>
      <c r="W144" s="24"/>
      <c r="X144" s="25" t="s">
        <v>71</v>
      </c>
      <c r="Y144" s="25"/>
      <c r="Z144" s="25"/>
      <c r="AA144" s="25"/>
      <c r="AB144" s="24">
        <f>100000</f>
        <v>100000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100000</f>
        <v>100000</v>
      </c>
      <c r="AU144" s="24"/>
      <c r="AV144" s="24"/>
      <c r="AW144" s="25" t="s">
        <v>71</v>
      </c>
      <c r="AX144" s="25"/>
      <c r="AY144" s="24">
        <f>20000</f>
        <v>20000</v>
      </c>
      <c r="AZ144" s="24"/>
      <c r="BA144" s="25" t="s">
        <v>71</v>
      </c>
      <c r="BB144" s="25"/>
      <c r="BC144" s="25"/>
      <c r="BD144" s="24">
        <f>20000</f>
        <v>20000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20000</f>
        <v>20000</v>
      </c>
      <c r="BO144" s="24"/>
      <c r="BP144" s="24"/>
      <c r="BQ144" s="27" t="s">
        <v>71</v>
      </c>
    </row>
    <row r="145" spans="1:69" s="1" customFormat="1" ht="24" customHeight="1">
      <c r="A145" s="16" t="s">
        <v>221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200</v>
      </c>
      <c r="N145" s="23"/>
      <c r="O145" s="23"/>
      <c r="P145" s="31" t="s">
        <v>295</v>
      </c>
      <c r="Q145" s="31"/>
      <c r="R145" s="31"/>
      <c r="S145" s="31"/>
      <c r="T145" s="31"/>
      <c r="U145" s="24">
        <f>100000</f>
        <v>100000</v>
      </c>
      <c r="V145" s="24"/>
      <c r="W145" s="24"/>
      <c r="X145" s="25" t="s">
        <v>71</v>
      </c>
      <c r="Y145" s="25"/>
      <c r="Z145" s="25"/>
      <c r="AA145" s="25"/>
      <c r="AB145" s="24">
        <f>100000</f>
        <v>100000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100000</f>
        <v>100000</v>
      </c>
      <c r="AU145" s="24"/>
      <c r="AV145" s="24"/>
      <c r="AW145" s="25" t="s">
        <v>71</v>
      </c>
      <c r="AX145" s="25"/>
      <c r="AY145" s="24">
        <f>20000</f>
        <v>20000</v>
      </c>
      <c r="AZ145" s="24"/>
      <c r="BA145" s="25" t="s">
        <v>71</v>
      </c>
      <c r="BB145" s="25"/>
      <c r="BC145" s="25"/>
      <c r="BD145" s="24">
        <f>20000</f>
        <v>20000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20000</f>
        <v>20000</v>
      </c>
      <c r="BO145" s="24"/>
      <c r="BP145" s="24"/>
      <c r="BQ145" s="27" t="s">
        <v>71</v>
      </c>
    </row>
    <row r="146" spans="1:69" s="1" customFormat="1" ht="13.5" customHeight="1">
      <c r="A146" s="16" t="s">
        <v>223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200</v>
      </c>
      <c r="N146" s="23"/>
      <c r="O146" s="23"/>
      <c r="P146" s="31" t="s">
        <v>296</v>
      </c>
      <c r="Q146" s="31"/>
      <c r="R146" s="31"/>
      <c r="S146" s="31"/>
      <c r="T146" s="31"/>
      <c r="U146" s="24">
        <f>100000</f>
        <v>100000</v>
      </c>
      <c r="V146" s="24"/>
      <c r="W146" s="24"/>
      <c r="X146" s="25" t="s">
        <v>71</v>
      </c>
      <c r="Y146" s="25"/>
      <c r="Z146" s="25"/>
      <c r="AA146" s="25"/>
      <c r="AB146" s="24">
        <f>100000</f>
        <v>100000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100000</f>
        <v>100000</v>
      </c>
      <c r="AU146" s="24"/>
      <c r="AV146" s="24"/>
      <c r="AW146" s="25" t="s">
        <v>71</v>
      </c>
      <c r="AX146" s="25"/>
      <c r="AY146" s="24">
        <f>20000</f>
        <v>20000</v>
      </c>
      <c r="AZ146" s="24"/>
      <c r="BA146" s="25" t="s">
        <v>71</v>
      </c>
      <c r="BB146" s="25"/>
      <c r="BC146" s="25"/>
      <c r="BD146" s="24">
        <f>20000</f>
        <v>20000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20000</f>
        <v>20000</v>
      </c>
      <c r="BO146" s="24"/>
      <c r="BP146" s="24"/>
      <c r="BQ146" s="27" t="s">
        <v>71</v>
      </c>
    </row>
    <row r="147" spans="1:69" s="1" customFormat="1" ht="13.5" customHeight="1">
      <c r="A147" s="16" t="s">
        <v>297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200</v>
      </c>
      <c r="N147" s="23"/>
      <c r="O147" s="23"/>
      <c r="P147" s="31" t="s">
        <v>298</v>
      </c>
      <c r="Q147" s="31"/>
      <c r="R147" s="31"/>
      <c r="S147" s="31"/>
      <c r="T147" s="31"/>
      <c r="U147" s="24">
        <f>11234493</f>
        <v>11234493</v>
      </c>
      <c r="V147" s="24"/>
      <c r="W147" s="24"/>
      <c r="X147" s="25" t="s">
        <v>71</v>
      </c>
      <c r="Y147" s="25"/>
      <c r="Z147" s="25"/>
      <c r="AA147" s="25"/>
      <c r="AB147" s="24">
        <f>11234493</f>
        <v>11234493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11234493</f>
        <v>11234493</v>
      </c>
      <c r="AU147" s="24"/>
      <c r="AV147" s="24"/>
      <c r="AW147" s="25" t="s">
        <v>71</v>
      </c>
      <c r="AX147" s="25"/>
      <c r="AY147" s="24">
        <f>1922438.06</f>
        <v>1922438.06</v>
      </c>
      <c r="AZ147" s="24"/>
      <c r="BA147" s="25" t="s">
        <v>71</v>
      </c>
      <c r="BB147" s="25"/>
      <c r="BC147" s="25"/>
      <c r="BD147" s="24">
        <f>1922438.06</f>
        <v>1922438.06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1922438.06</f>
        <v>1922438.06</v>
      </c>
      <c r="BO147" s="24"/>
      <c r="BP147" s="24"/>
      <c r="BQ147" s="27" t="s">
        <v>71</v>
      </c>
    </row>
    <row r="148" spans="1:69" s="1" customFormat="1" ht="13.5" customHeight="1">
      <c r="A148" s="16" t="s">
        <v>299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200</v>
      </c>
      <c r="N148" s="23"/>
      <c r="O148" s="23"/>
      <c r="P148" s="31" t="s">
        <v>300</v>
      </c>
      <c r="Q148" s="31"/>
      <c r="R148" s="31"/>
      <c r="S148" s="31"/>
      <c r="T148" s="31"/>
      <c r="U148" s="24">
        <f>716190</f>
        <v>716190</v>
      </c>
      <c r="V148" s="24"/>
      <c r="W148" s="24"/>
      <c r="X148" s="25" t="s">
        <v>71</v>
      </c>
      <c r="Y148" s="25"/>
      <c r="Z148" s="25"/>
      <c r="AA148" s="25"/>
      <c r="AB148" s="24">
        <f>716190</f>
        <v>716190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716190</f>
        <v>716190</v>
      </c>
      <c r="AU148" s="24"/>
      <c r="AV148" s="24"/>
      <c r="AW148" s="25" t="s">
        <v>71</v>
      </c>
      <c r="AX148" s="25"/>
      <c r="AY148" s="24">
        <f>159531.96</f>
        <v>159531.96</v>
      </c>
      <c r="AZ148" s="24"/>
      <c r="BA148" s="25" t="s">
        <v>71</v>
      </c>
      <c r="BB148" s="25"/>
      <c r="BC148" s="25"/>
      <c r="BD148" s="24">
        <f>159531.96</f>
        <v>159531.96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159531.96</f>
        <v>159531.96</v>
      </c>
      <c r="BO148" s="24"/>
      <c r="BP148" s="24"/>
      <c r="BQ148" s="27" t="s">
        <v>71</v>
      </c>
    </row>
    <row r="149" spans="1:69" s="1" customFormat="1" ht="24" customHeight="1">
      <c r="A149" s="16" t="s">
        <v>219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200</v>
      </c>
      <c r="N149" s="23"/>
      <c r="O149" s="23"/>
      <c r="P149" s="31" t="s">
        <v>301</v>
      </c>
      <c r="Q149" s="31"/>
      <c r="R149" s="31"/>
      <c r="S149" s="31"/>
      <c r="T149" s="31"/>
      <c r="U149" s="24">
        <f>716190</f>
        <v>716190</v>
      </c>
      <c r="V149" s="24"/>
      <c r="W149" s="24"/>
      <c r="X149" s="25" t="s">
        <v>71</v>
      </c>
      <c r="Y149" s="25"/>
      <c r="Z149" s="25"/>
      <c r="AA149" s="25"/>
      <c r="AB149" s="24">
        <f>716190</f>
        <v>716190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716190</f>
        <v>716190</v>
      </c>
      <c r="AU149" s="24"/>
      <c r="AV149" s="24"/>
      <c r="AW149" s="25" t="s">
        <v>71</v>
      </c>
      <c r="AX149" s="25"/>
      <c r="AY149" s="24">
        <f>159531.96</f>
        <v>159531.96</v>
      </c>
      <c r="AZ149" s="24"/>
      <c r="BA149" s="25" t="s">
        <v>71</v>
      </c>
      <c r="BB149" s="25"/>
      <c r="BC149" s="25"/>
      <c r="BD149" s="24">
        <f>159531.96</f>
        <v>159531.96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159531.96</f>
        <v>159531.96</v>
      </c>
      <c r="BO149" s="24"/>
      <c r="BP149" s="24"/>
      <c r="BQ149" s="27" t="s">
        <v>71</v>
      </c>
    </row>
    <row r="150" spans="1:69" s="1" customFormat="1" ht="24" customHeight="1">
      <c r="A150" s="16" t="s">
        <v>221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200</v>
      </c>
      <c r="N150" s="23"/>
      <c r="O150" s="23"/>
      <c r="P150" s="31" t="s">
        <v>302</v>
      </c>
      <c r="Q150" s="31"/>
      <c r="R150" s="31"/>
      <c r="S150" s="31"/>
      <c r="T150" s="31"/>
      <c r="U150" s="24">
        <f>716190</f>
        <v>716190</v>
      </c>
      <c r="V150" s="24"/>
      <c r="W150" s="24"/>
      <c r="X150" s="25" t="s">
        <v>71</v>
      </c>
      <c r="Y150" s="25"/>
      <c r="Z150" s="25"/>
      <c r="AA150" s="25"/>
      <c r="AB150" s="24">
        <f>716190</f>
        <v>716190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716190</f>
        <v>716190</v>
      </c>
      <c r="AU150" s="24"/>
      <c r="AV150" s="24"/>
      <c r="AW150" s="25" t="s">
        <v>71</v>
      </c>
      <c r="AX150" s="25"/>
      <c r="AY150" s="24">
        <f>159531.96</f>
        <v>159531.96</v>
      </c>
      <c r="AZ150" s="24"/>
      <c r="BA150" s="25" t="s">
        <v>71</v>
      </c>
      <c r="BB150" s="25"/>
      <c r="BC150" s="25"/>
      <c r="BD150" s="24">
        <f>159531.96</f>
        <v>159531.96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159531.96</f>
        <v>159531.96</v>
      </c>
      <c r="BO150" s="24"/>
      <c r="BP150" s="24"/>
      <c r="BQ150" s="27" t="s">
        <v>71</v>
      </c>
    </row>
    <row r="151" spans="1:69" s="1" customFormat="1" ht="13.5" customHeight="1">
      <c r="A151" s="16" t="s">
        <v>223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200</v>
      </c>
      <c r="N151" s="23"/>
      <c r="O151" s="23"/>
      <c r="P151" s="31" t="s">
        <v>303</v>
      </c>
      <c r="Q151" s="31"/>
      <c r="R151" s="31"/>
      <c r="S151" s="31"/>
      <c r="T151" s="31"/>
      <c r="U151" s="24">
        <f>716190</f>
        <v>716190</v>
      </c>
      <c r="V151" s="24"/>
      <c r="W151" s="24"/>
      <c r="X151" s="25" t="s">
        <v>71</v>
      </c>
      <c r="Y151" s="25"/>
      <c r="Z151" s="25"/>
      <c r="AA151" s="25"/>
      <c r="AB151" s="24">
        <f>716190</f>
        <v>716190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716190</f>
        <v>716190</v>
      </c>
      <c r="AU151" s="24"/>
      <c r="AV151" s="24"/>
      <c r="AW151" s="25" t="s">
        <v>71</v>
      </c>
      <c r="AX151" s="25"/>
      <c r="AY151" s="24">
        <f>159531.96</f>
        <v>159531.96</v>
      </c>
      <c r="AZ151" s="24"/>
      <c r="BA151" s="25" t="s">
        <v>71</v>
      </c>
      <c r="BB151" s="25"/>
      <c r="BC151" s="25"/>
      <c r="BD151" s="24">
        <f>159531.96</f>
        <v>159531.96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159531.96</f>
        <v>159531.96</v>
      </c>
      <c r="BO151" s="24"/>
      <c r="BP151" s="24"/>
      <c r="BQ151" s="27" t="s">
        <v>71</v>
      </c>
    </row>
    <row r="152" spans="1:69" s="1" customFormat="1" ht="13.5" customHeight="1">
      <c r="A152" s="16" t="s">
        <v>304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200</v>
      </c>
      <c r="N152" s="23"/>
      <c r="O152" s="23"/>
      <c r="P152" s="31" t="s">
        <v>305</v>
      </c>
      <c r="Q152" s="31"/>
      <c r="R152" s="31"/>
      <c r="S152" s="31"/>
      <c r="T152" s="31"/>
      <c r="U152" s="24">
        <f>10518303</f>
        <v>10518303</v>
      </c>
      <c r="V152" s="24"/>
      <c r="W152" s="24"/>
      <c r="X152" s="25" t="s">
        <v>71</v>
      </c>
      <c r="Y152" s="25"/>
      <c r="Z152" s="25"/>
      <c r="AA152" s="25"/>
      <c r="AB152" s="24">
        <f>10518303</f>
        <v>10518303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10518303</f>
        <v>10518303</v>
      </c>
      <c r="AU152" s="24"/>
      <c r="AV152" s="24"/>
      <c r="AW152" s="25" t="s">
        <v>71</v>
      </c>
      <c r="AX152" s="25"/>
      <c r="AY152" s="24">
        <f>1762906.1</f>
        <v>1762906.1</v>
      </c>
      <c r="AZ152" s="24"/>
      <c r="BA152" s="25" t="s">
        <v>71</v>
      </c>
      <c r="BB152" s="25"/>
      <c r="BC152" s="25"/>
      <c r="BD152" s="24">
        <f>1762906.1</f>
        <v>1762906.1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1762906.1</f>
        <v>1762906.1</v>
      </c>
      <c r="BO152" s="24"/>
      <c r="BP152" s="24"/>
      <c r="BQ152" s="27" t="s">
        <v>71</v>
      </c>
    </row>
    <row r="153" spans="1:69" s="1" customFormat="1" ht="54.75" customHeight="1">
      <c r="A153" s="16" t="s">
        <v>205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200</v>
      </c>
      <c r="N153" s="23"/>
      <c r="O153" s="23"/>
      <c r="P153" s="31" t="s">
        <v>306</v>
      </c>
      <c r="Q153" s="31"/>
      <c r="R153" s="31"/>
      <c r="S153" s="31"/>
      <c r="T153" s="31"/>
      <c r="U153" s="24">
        <f>1928889</f>
        <v>1928889</v>
      </c>
      <c r="V153" s="24"/>
      <c r="W153" s="24"/>
      <c r="X153" s="25" t="s">
        <v>71</v>
      </c>
      <c r="Y153" s="25"/>
      <c r="Z153" s="25"/>
      <c r="AA153" s="25"/>
      <c r="AB153" s="24">
        <f>1928889</f>
        <v>1928889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1928889</f>
        <v>1928889</v>
      </c>
      <c r="AU153" s="24"/>
      <c r="AV153" s="24"/>
      <c r="AW153" s="25" t="s">
        <v>71</v>
      </c>
      <c r="AX153" s="25"/>
      <c r="AY153" s="24">
        <f>621459.59</f>
        <v>621459.59</v>
      </c>
      <c r="AZ153" s="24"/>
      <c r="BA153" s="25" t="s">
        <v>71</v>
      </c>
      <c r="BB153" s="25"/>
      <c r="BC153" s="25"/>
      <c r="BD153" s="24">
        <f>621459.59</f>
        <v>621459.59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621459.59</f>
        <v>621459.59</v>
      </c>
      <c r="BO153" s="24"/>
      <c r="BP153" s="24"/>
      <c r="BQ153" s="27" t="s">
        <v>71</v>
      </c>
    </row>
    <row r="154" spans="1:69" s="1" customFormat="1" ht="13.5" customHeight="1">
      <c r="A154" s="16" t="s">
        <v>253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200</v>
      </c>
      <c r="N154" s="23"/>
      <c r="O154" s="23"/>
      <c r="P154" s="31" t="s">
        <v>307</v>
      </c>
      <c r="Q154" s="31"/>
      <c r="R154" s="31"/>
      <c r="S154" s="31"/>
      <c r="T154" s="31"/>
      <c r="U154" s="24">
        <f>1928889</f>
        <v>1928889</v>
      </c>
      <c r="V154" s="24"/>
      <c r="W154" s="24"/>
      <c r="X154" s="25" t="s">
        <v>71</v>
      </c>
      <c r="Y154" s="25"/>
      <c r="Z154" s="25"/>
      <c r="AA154" s="25"/>
      <c r="AB154" s="24">
        <f>1928889</f>
        <v>1928889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1928889</f>
        <v>1928889</v>
      </c>
      <c r="AU154" s="24"/>
      <c r="AV154" s="24"/>
      <c r="AW154" s="25" t="s">
        <v>71</v>
      </c>
      <c r="AX154" s="25"/>
      <c r="AY154" s="24">
        <f>621459.59</f>
        <v>621459.59</v>
      </c>
      <c r="AZ154" s="24"/>
      <c r="BA154" s="25" t="s">
        <v>71</v>
      </c>
      <c r="BB154" s="25"/>
      <c r="BC154" s="25"/>
      <c r="BD154" s="24">
        <f>621459.59</f>
        <v>621459.59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621459.59</f>
        <v>621459.59</v>
      </c>
      <c r="BO154" s="24"/>
      <c r="BP154" s="24"/>
      <c r="BQ154" s="27" t="s">
        <v>71</v>
      </c>
    </row>
    <row r="155" spans="1:69" s="1" customFormat="1" ht="13.5" customHeight="1">
      <c r="A155" s="16" t="s">
        <v>255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200</v>
      </c>
      <c r="N155" s="23"/>
      <c r="O155" s="23"/>
      <c r="P155" s="31" t="s">
        <v>308</v>
      </c>
      <c r="Q155" s="31"/>
      <c r="R155" s="31"/>
      <c r="S155" s="31"/>
      <c r="T155" s="31"/>
      <c r="U155" s="24">
        <f>1481481</f>
        <v>1481481</v>
      </c>
      <c r="V155" s="24"/>
      <c r="W155" s="24"/>
      <c r="X155" s="25" t="s">
        <v>71</v>
      </c>
      <c r="Y155" s="25"/>
      <c r="Z155" s="25"/>
      <c r="AA155" s="25"/>
      <c r="AB155" s="24">
        <f>1481481</f>
        <v>1481481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1481481</f>
        <v>1481481</v>
      </c>
      <c r="AU155" s="24"/>
      <c r="AV155" s="24"/>
      <c r="AW155" s="25" t="s">
        <v>71</v>
      </c>
      <c r="AX155" s="25"/>
      <c r="AY155" s="24">
        <f>484409.59</f>
        <v>484409.59</v>
      </c>
      <c r="AZ155" s="24"/>
      <c r="BA155" s="25" t="s">
        <v>71</v>
      </c>
      <c r="BB155" s="25"/>
      <c r="BC155" s="25"/>
      <c r="BD155" s="24">
        <f>484409.59</f>
        <v>484409.59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484409.59</f>
        <v>484409.59</v>
      </c>
      <c r="BO155" s="24"/>
      <c r="BP155" s="24"/>
      <c r="BQ155" s="27" t="s">
        <v>71</v>
      </c>
    </row>
    <row r="156" spans="1:69" s="1" customFormat="1" ht="33.75" customHeight="1">
      <c r="A156" s="16" t="s">
        <v>259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200</v>
      </c>
      <c r="N156" s="23"/>
      <c r="O156" s="23"/>
      <c r="P156" s="31" t="s">
        <v>309</v>
      </c>
      <c r="Q156" s="31"/>
      <c r="R156" s="31"/>
      <c r="S156" s="31"/>
      <c r="T156" s="31"/>
      <c r="U156" s="24">
        <f>447408</f>
        <v>447408</v>
      </c>
      <c r="V156" s="24"/>
      <c r="W156" s="24"/>
      <c r="X156" s="25" t="s">
        <v>71</v>
      </c>
      <c r="Y156" s="25"/>
      <c r="Z156" s="25"/>
      <c r="AA156" s="25"/>
      <c r="AB156" s="24">
        <f>447408</f>
        <v>447408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447408</f>
        <v>447408</v>
      </c>
      <c r="AU156" s="24"/>
      <c r="AV156" s="24"/>
      <c r="AW156" s="25" t="s">
        <v>71</v>
      </c>
      <c r="AX156" s="25"/>
      <c r="AY156" s="24">
        <f>137050</f>
        <v>137050</v>
      </c>
      <c r="AZ156" s="24"/>
      <c r="BA156" s="25" t="s">
        <v>71</v>
      </c>
      <c r="BB156" s="25"/>
      <c r="BC156" s="25"/>
      <c r="BD156" s="24">
        <f>137050</f>
        <v>137050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137050</f>
        <v>137050</v>
      </c>
      <c r="BO156" s="24"/>
      <c r="BP156" s="24"/>
      <c r="BQ156" s="27" t="s">
        <v>71</v>
      </c>
    </row>
    <row r="157" spans="1:69" s="1" customFormat="1" ht="24" customHeight="1">
      <c r="A157" s="16" t="s">
        <v>219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200</v>
      </c>
      <c r="N157" s="23"/>
      <c r="O157" s="23"/>
      <c r="P157" s="31" t="s">
        <v>310</v>
      </c>
      <c r="Q157" s="31"/>
      <c r="R157" s="31"/>
      <c r="S157" s="31"/>
      <c r="T157" s="31"/>
      <c r="U157" s="24">
        <f>8519414</f>
        <v>8519414</v>
      </c>
      <c r="V157" s="24"/>
      <c r="W157" s="24"/>
      <c r="X157" s="25" t="s">
        <v>71</v>
      </c>
      <c r="Y157" s="25"/>
      <c r="Z157" s="25"/>
      <c r="AA157" s="25"/>
      <c r="AB157" s="24">
        <f>8519414</f>
        <v>8519414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8519414</f>
        <v>8519414</v>
      </c>
      <c r="AU157" s="24"/>
      <c r="AV157" s="24"/>
      <c r="AW157" s="25" t="s">
        <v>71</v>
      </c>
      <c r="AX157" s="25"/>
      <c r="AY157" s="24">
        <f>1141446.51</f>
        <v>1141446.51</v>
      </c>
      <c r="AZ157" s="24"/>
      <c r="BA157" s="25" t="s">
        <v>71</v>
      </c>
      <c r="BB157" s="25"/>
      <c r="BC157" s="25"/>
      <c r="BD157" s="24">
        <f>1141446.51</f>
        <v>1141446.51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1141446.51</f>
        <v>1141446.51</v>
      </c>
      <c r="BO157" s="24"/>
      <c r="BP157" s="24"/>
      <c r="BQ157" s="27" t="s">
        <v>71</v>
      </c>
    </row>
    <row r="158" spans="1:69" s="1" customFormat="1" ht="24" customHeight="1">
      <c r="A158" s="16" t="s">
        <v>221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200</v>
      </c>
      <c r="N158" s="23"/>
      <c r="O158" s="23"/>
      <c r="P158" s="31" t="s">
        <v>311</v>
      </c>
      <c r="Q158" s="31"/>
      <c r="R158" s="31"/>
      <c r="S158" s="31"/>
      <c r="T158" s="31"/>
      <c r="U158" s="24">
        <f>8519414</f>
        <v>8519414</v>
      </c>
      <c r="V158" s="24"/>
      <c r="W158" s="24"/>
      <c r="X158" s="25" t="s">
        <v>71</v>
      </c>
      <c r="Y158" s="25"/>
      <c r="Z158" s="25"/>
      <c r="AA158" s="25"/>
      <c r="AB158" s="24">
        <f>8519414</f>
        <v>8519414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8519414</f>
        <v>8519414</v>
      </c>
      <c r="AU158" s="24"/>
      <c r="AV158" s="24"/>
      <c r="AW158" s="25" t="s">
        <v>71</v>
      </c>
      <c r="AX158" s="25"/>
      <c r="AY158" s="24">
        <f>1141446.51</f>
        <v>1141446.51</v>
      </c>
      <c r="AZ158" s="24"/>
      <c r="BA158" s="25" t="s">
        <v>71</v>
      </c>
      <c r="BB158" s="25"/>
      <c r="BC158" s="25"/>
      <c r="BD158" s="24">
        <f>1141446.51</f>
        <v>1141446.51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1141446.51</f>
        <v>1141446.51</v>
      </c>
      <c r="BO158" s="24"/>
      <c r="BP158" s="24"/>
      <c r="BQ158" s="27" t="s">
        <v>71</v>
      </c>
    </row>
    <row r="159" spans="1:69" s="1" customFormat="1" ht="13.5" customHeight="1">
      <c r="A159" s="16" t="s">
        <v>223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200</v>
      </c>
      <c r="N159" s="23"/>
      <c r="O159" s="23"/>
      <c r="P159" s="31" t="s">
        <v>312</v>
      </c>
      <c r="Q159" s="31"/>
      <c r="R159" s="31"/>
      <c r="S159" s="31"/>
      <c r="T159" s="31"/>
      <c r="U159" s="24">
        <f>6519414</f>
        <v>6519414</v>
      </c>
      <c r="V159" s="24"/>
      <c r="W159" s="24"/>
      <c r="X159" s="25" t="s">
        <v>71</v>
      </c>
      <c r="Y159" s="25"/>
      <c r="Z159" s="25"/>
      <c r="AA159" s="25"/>
      <c r="AB159" s="24">
        <f>6519414</f>
        <v>6519414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6519414</f>
        <v>6519414</v>
      </c>
      <c r="AU159" s="24"/>
      <c r="AV159" s="24"/>
      <c r="AW159" s="25" t="s">
        <v>71</v>
      </c>
      <c r="AX159" s="25"/>
      <c r="AY159" s="24">
        <f>453747.69</f>
        <v>453747.69</v>
      </c>
      <c r="AZ159" s="24"/>
      <c r="BA159" s="25" t="s">
        <v>71</v>
      </c>
      <c r="BB159" s="25"/>
      <c r="BC159" s="25"/>
      <c r="BD159" s="24">
        <f>453747.69</f>
        <v>453747.69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453747.69</f>
        <v>453747.69</v>
      </c>
      <c r="BO159" s="24"/>
      <c r="BP159" s="24"/>
      <c r="BQ159" s="27" t="s">
        <v>71</v>
      </c>
    </row>
    <row r="160" spans="1:69" s="1" customFormat="1" ht="13.5" customHeight="1">
      <c r="A160" s="16" t="s">
        <v>225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200</v>
      </c>
      <c r="N160" s="23"/>
      <c r="O160" s="23"/>
      <c r="P160" s="31" t="s">
        <v>313</v>
      </c>
      <c r="Q160" s="31"/>
      <c r="R160" s="31"/>
      <c r="S160" s="31"/>
      <c r="T160" s="31"/>
      <c r="U160" s="24">
        <f>2000000</f>
        <v>2000000</v>
      </c>
      <c r="V160" s="24"/>
      <c r="W160" s="24"/>
      <c r="X160" s="25" t="s">
        <v>71</v>
      </c>
      <c r="Y160" s="25"/>
      <c r="Z160" s="25"/>
      <c r="AA160" s="25"/>
      <c r="AB160" s="24">
        <f>2000000</f>
        <v>2000000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2000000</f>
        <v>2000000</v>
      </c>
      <c r="AU160" s="24"/>
      <c r="AV160" s="24"/>
      <c r="AW160" s="25" t="s">
        <v>71</v>
      </c>
      <c r="AX160" s="25"/>
      <c r="AY160" s="24">
        <f>687698.82</f>
        <v>687698.82</v>
      </c>
      <c r="AZ160" s="24"/>
      <c r="BA160" s="25" t="s">
        <v>71</v>
      </c>
      <c r="BB160" s="25"/>
      <c r="BC160" s="25"/>
      <c r="BD160" s="24">
        <f>687698.82</f>
        <v>687698.82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687698.82</f>
        <v>687698.82</v>
      </c>
      <c r="BO160" s="24"/>
      <c r="BP160" s="24"/>
      <c r="BQ160" s="27" t="s">
        <v>71</v>
      </c>
    </row>
    <row r="161" spans="1:69" s="1" customFormat="1" ht="13.5" customHeight="1">
      <c r="A161" s="16" t="s">
        <v>231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200</v>
      </c>
      <c r="N161" s="23"/>
      <c r="O161" s="23"/>
      <c r="P161" s="31" t="s">
        <v>314</v>
      </c>
      <c r="Q161" s="31"/>
      <c r="R161" s="31"/>
      <c r="S161" s="31"/>
      <c r="T161" s="31"/>
      <c r="U161" s="24">
        <f>70000</f>
        <v>70000</v>
      </c>
      <c r="V161" s="24"/>
      <c r="W161" s="24"/>
      <c r="X161" s="25" t="s">
        <v>71</v>
      </c>
      <c r="Y161" s="25"/>
      <c r="Z161" s="25"/>
      <c r="AA161" s="25"/>
      <c r="AB161" s="24">
        <f>70000</f>
        <v>70000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70000</f>
        <v>70000</v>
      </c>
      <c r="AU161" s="24"/>
      <c r="AV161" s="24"/>
      <c r="AW161" s="25" t="s">
        <v>71</v>
      </c>
      <c r="AX161" s="25"/>
      <c r="AY161" s="25" t="s">
        <v>71</v>
      </c>
      <c r="AZ161" s="25"/>
      <c r="BA161" s="25" t="s">
        <v>71</v>
      </c>
      <c r="BB161" s="25"/>
      <c r="BC161" s="25"/>
      <c r="BD161" s="25" t="s">
        <v>71</v>
      </c>
      <c r="BE161" s="25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5" t="s">
        <v>71</v>
      </c>
      <c r="BO161" s="25"/>
      <c r="BP161" s="25"/>
      <c r="BQ161" s="27" t="s">
        <v>71</v>
      </c>
    </row>
    <row r="162" spans="1:69" s="1" customFormat="1" ht="13.5" customHeight="1">
      <c r="A162" s="16" t="s">
        <v>233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200</v>
      </c>
      <c r="N162" s="23"/>
      <c r="O162" s="23"/>
      <c r="P162" s="31" t="s">
        <v>315</v>
      </c>
      <c r="Q162" s="31"/>
      <c r="R162" s="31"/>
      <c r="S162" s="31"/>
      <c r="T162" s="31"/>
      <c r="U162" s="24">
        <f>70000</f>
        <v>70000</v>
      </c>
      <c r="V162" s="24"/>
      <c r="W162" s="24"/>
      <c r="X162" s="25" t="s">
        <v>71</v>
      </c>
      <c r="Y162" s="25"/>
      <c r="Z162" s="25"/>
      <c r="AA162" s="25"/>
      <c r="AB162" s="24">
        <f>70000</f>
        <v>70000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70000</f>
        <v>70000</v>
      </c>
      <c r="AU162" s="24"/>
      <c r="AV162" s="24"/>
      <c r="AW162" s="25" t="s">
        <v>71</v>
      </c>
      <c r="AX162" s="25"/>
      <c r="AY162" s="25" t="s">
        <v>71</v>
      </c>
      <c r="AZ162" s="25"/>
      <c r="BA162" s="25" t="s">
        <v>71</v>
      </c>
      <c r="BB162" s="25"/>
      <c r="BC162" s="25"/>
      <c r="BD162" s="25" t="s">
        <v>71</v>
      </c>
      <c r="BE162" s="25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5" t="s">
        <v>71</v>
      </c>
      <c r="BO162" s="25"/>
      <c r="BP162" s="25"/>
      <c r="BQ162" s="27" t="s">
        <v>71</v>
      </c>
    </row>
    <row r="163" spans="1:69" s="1" customFormat="1" ht="24" customHeight="1">
      <c r="A163" s="16" t="s">
        <v>235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200</v>
      </c>
      <c r="N163" s="23"/>
      <c r="O163" s="23"/>
      <c r="P163" s="31" t="s">
        <v>316</v>
      </c>
      <c r="Q163" s="31"/>
      <c r="R163" s="31"/>
      <c r="S163" s="31"/>
      <c r="T163" s="31"/>
      <c r="U163" s="24">
        <f>60000</f>
        <v>60000</v>
      </c>
      <c r="V163" s="24"/>
      <c r="W163" s="24"/>
      <c r="X163" s="25" t="s">
        <v>71</v>
      </c>
      <c r="Y163" s="25"/>
      <c r="Z163" s="25"/>
      <c r="AA163" s="25"/>
      <c r="AB163" s="24">
        <f>60000</f>
        <v>60000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60000</f>
        <v>60000</v>
      </c>
      <c r="AU163" s="24"/>
      <c r="AV163" s="24"/>
      <c r="AW163" s="25" t="s">
        <v>71</v>
      </c>
      <c r="AX163" s="25"/>
      <c r="AY163" s="25" t="s">
        <v>71</v>
      </c>
      <c r="AZ163" s="25"/>
      <c r="BA163" s="25" t="s">
        <v>71</v>
      </c>
      <c r="BB163" s="25"/>
      <c r="BC163" s="25"/>
      <c r="BD163" s="25" t="s">
        <v>71</v>
      </c>
      <c r="BE163" s="25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5" t="s">
        <v>71</v>
      </c>
      <c r="BO163" s="25"/>
      <c r="BP163" s="25"/>
      <c r="BQ163" s="27" t="s">
        <v>71</v>
      </c>
    </row>
    <row r="164" spans="1:69" s="1" customFormat="1" ht="13.5" customHeight="1">
      <c r="A164" s="16" t="s">
        <v>237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200</v>
      </c>
      <c r="N164" s="23"/>
      <c r="O164" s="23"/>
      <c r="P164" s="31" t="s">
        <v>317</v>
      </c>
      <c r="Q164" s="31"/>
      <c r="R164" s="31"/>
      <c r="S164" s="31"/>
      <c r="T164" s="31"/>
      <c r="U164" s="24">
        <f>9900</f>
        <v>9900</v>
      </c>
      <c r="V164" s="24"/>
      <c r="W164" s="24"/>
      <c r="X164" s="25" t="s">
        <v>71</v>
      </c>
      <c r="Y164" s="25"/>
      <c r="Z164" s="25"/>
      <c r="AA164" s="25"/>
      <c r="AB164" s="24">
        <f>9900</f>
        <v>9900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9900</f>
        <v>9900</v>
      </c>
      <c r="AU164" s="24"/>
      <c r="AV164" s="24"/>
      <c r="AW164" s="25" t="s">
        <v>71</v>
      </c>
      <c r="AX164" s="25"/>
      <c r="AY164" s="25" t="s">
        <v>71</v>
      </c>
      <c r="AZ164" s="25"/>
      <c r="BA164" s="25" t="s">
        <v>71</v>
      </c>
      <c r="BB164" s="25"/>
      <c r="BC164" s="25"/>
      <c r="BD164" s="25" t="s">
        <v>71</v>
      </c>
      <c r="BE164" s="25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5" t="s">
        <v>71</v>
      </c>
      <c r="BO164" s="25"/>
      <c r="BP164" s="25"/>
      <c r="BQ164" s="27" t="s">
        <v>71</v>
      </c>
    </row>
    <row r="165" spans="1:69" s="1" customFormat="1" ht="13.5" customHeight="1">
      <c r="A165" s="16" t="s">
        <v>239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200</v>
      </c>
      <c r="N165" s="23"/>
      <c r="O165" s="23"/>
      <c r="P165" s="31" t="s">
        <v>318</v>
      </c>
      <c r="Q165" s="31"/>
      <c r="R165" s="31"/>
      <c r="S165" s="31"/>
      <c r="T165" s="31"/>
      <c r="U165" s="24">
        <f>100</f>
        <v>100</v>
      </c>
      <c r="V165" s="24"/>
      <c r="W165" s="24"/>
      <c r="X165" s="25" t="s">
        <v>71</v>
      </c>
      <c r="Y165" s="25"/>
      <c r="Z165" s="25"/>
      <c r="AA165" s="25"/>
      <c r="AB165" s="24">
        <f>100</f>
        <v>100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100</f>
        <v>100</v>
      </c>
      <c r="AU165" s="24"/>
      <c r="AV165" s="24"/>
      <c r="AW165" s="25" t="s">
        <v>71</v>
      </c>
      <c r="AX165" s="25"/>
      <c r="AY165" s="25" t="s">
        <v>71</v>
      </c>
      <c r="AZ165" s="25"/>
      <c r="BA165" s="25" t="s">
        <v>71</v>
      </c>
      <c r="BB165" s="25"/>
      <c r="BC165" s="25"/>
      <c r="BD165" s="25" t="s">
        <v>71</v>
      </c>
      <c r="BE165" s="25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5" t="s">
        <v>71</v>
      </c>
      <c r="BO165" s="25"/>
      <c r="BP165" s="25"/>
      <c r="BQ165" s="27" t="s">
        <v>71</v>
      </c>
    </row>
    <row r="166" spans="1:69" s="1" customFormat="1" ht="13.5" customHeight="1">
      <c r="A166" s="16" t="s">
        <v>319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200</v>
      </c>
      <c r="N166" s="23"/>
      <c r="O166" s="23"/>
      <c r="P166" s="31" t="s">
        <v>320</v>
      </c>
      <c r="Q166" s="31"/>
      <c r="R166" s="31"/>
      <c r="S166" s="31"/>
      <c r="T166" s="31"/>
      <c r="U166" s="24">
        <f>155500</f>
        <v>155500</v>
      </c>
      <c r="V166" s="24"/>
      <c r="W166" s="24"/>
      <c r="X166" s="25" t="s">
        <v>71</v>
      </c>
      <c r="Y166" s="25"/>
      <c r="Z166" s="25"/>
      <c r="AA166" s="25"/>
      <c r="AB166" s="24">
        <f>155500</f>
        <v>155500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155500</f>
        <v>155500</v>
      </c>
      <c r="AU166" s="24"/>
      <c r="AV166" s="24"/>
      <c r="AW166" s="25" t="s">
        <v>71</v>
      </c>
      <c r="AX166" s="25"/>
      <c r="AY166" s="24">
        <f>42830</f>
        <v>42830</v>
      </c>
      <c r="AZ166" s="24"/>
      <c r="BA166" s="25" t="s">
        <v>71</v>
      </c>
      <c r="BB166" s="25"/>
      <c r="BC166" s="25"/>
      <c r="BD166" s="24">
        <f>42830</f>
        <v>42830</v>
      </c>
      <c r="BE166" s="24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4">
        <f>42830</f>
        <v>42830</v>
      </c>
      <c r="BO166" s="24"/>
      <c r="BP166" s="24"/>
      <c r="BQ166" s="27" t="s">
        <v>71</v>
      </c>
    </row>
    <row r="167" spans="1:69" s="1" customFormat="1" ht="24" customHeight="1">
      <c r="A167" s="16" t="s">
        <v>321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200</v>
      </c>
      <c r="N167" s="23"/>
      <c r="O167" s="23"/>
      <c r="P167" s="31" t="s">
        <v>322</v>
      </c>
      <c r="Q167" s="31"/>
      <c r="R167" s="31"/>
      <c r="S167" s="31"/>
      <c r="T167" s="31"/>
      <c r="U167" s="24">
        <f>30000</f>
        <v>30000</v>
      </c>
      <c r="V167" s="24"/>
      <c r="W167" s="24"/>
      <c r="X167" s="25" t="s">
        <v>71</v>
      </c>
      <c r="Y167" s="25"/>
      <c r="Z167" s="25"/>
      <c r="AA167" s="25"/>
      <c r="AB167" s="24">
        <f>30000</f>
        <v>30000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30000</f>
        <v>30000</v>
      </c>
      <c r="AU167" s="24"/>
      <c r="AV167" s="24"/>
      <c r="AW167" s="25" t="s">
        <v>71</v>
      </c>
      <c r="AX167" s="25"/>
      <c r="AY167" s="24">
        <f>7500</f>
        <v>7500</v>
      </c>
      <c r="AZ167" s="24"/>
      <c r="BA167" s="25" t="s">
        <v>71</v>
      </c>
      <c r="BB167" s="25"/>
      <c r="BC167" s="25"/>
      <c r="BD167" s="24">
        <f>7500</f>
        <v>7500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7500</f>
        <v>7500</v>
      </c>
      <c r="BO167" s="24"/>
      <c r="BP167" s="24"/>
      <c r="BQ167" s="27" t="s">
        <v>71</v>
      </c>
    </row>
    <row r="168" spans="1:69" s="1" customFormat="1" ht="24" customHeight="1">
      <c r="A168" s="16" t="s">
        <v>219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200</v>
      </c>
      <c r="N168" s="23"/>
      <c r="O168" s="23"/>
      <c r="P168" s="31" t="s">
        <v>323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4">
        <f>7500</f>
        <v>7500</v>
      </c>
      <c r="AZ168" s="24"/>
      <c r="BA168" s="25" t="s">
        <v>71</v>
      </c>
      <c r="BB168" s="25"/>
      <c r="BC168" s="25"/>
      <c r="BD168" s="24">
        <f>7500</f>
        <v>7500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7500</f>
        <v>7500</v>
      </c>
      <c r="BO168" s="24"/>
      <c r="BP168" s="24"/>
      <c r="BQ168" s="27" t="s">
        <v>71</v>
      </c>
    </row>
    <row r="169" spans="1:69" s="1" customFormat="1" ht="24" customHeight="1">
      <c r="A169" s="16" t="s">
        <v>221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200</v>
      </c>
      <c r="N169" s="23"/>
      <c r="O169" s="23"/>
      <c r="P169" s="31" t="s">
        <v>324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71</v>
      </c>
      <c r="Y169" s="25"/>
      <c r="Z169" s="25"/>
      <c r="AA169" s="25"/>
      <c r="AB169" s="24">
        <f>30000</f>
        <v>30000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30000</f>
        <v>30000</v>
      </c>
      <c r="AU169" s="24"/>
      <c r="AV169" s="24"/>
      <c r="AW169" s="25" t="s">
        <v>71</v>
      </c>
      <c r="AX169" s="25"/>
      <c r="AY169" s="24">
        <f>7500</f>
        <v>7500</v>
      </c>
      <c r="AZ169" s="24"/>
      <c r="BA169" s="25" t="s">
        <v>71</v>
      </c>
      <c r="BB169" s="25"/>
      <c r="BC169" s="25"/>
      <c r="BD169" s="24">
        <f>7500</f>
        <v>7500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7500</f>
        <v>7500</v>
      </c>
      <c r="BO169" s="24"/>
      <c r="BP169" s="24"/>
      <c r="BQ169" s="27" t="s">
        <v>71</v>
      </c>
    </row>
    <row r="170" spans="1:69" s="1" customFormat="1" ht="13.5" customHeight="1">
      <c r="A170" s="16" t="s">
        <v>223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200</v>
      </c>
      <c r="N170" s="23"/>
      <c r="O170" s="23"/>
      <c r="P170" s="31" t="s">
        <v>325</v>
      </c>
      <c r="Q170" s="31"/>
      <c r="R170" s="31"/>
      <c r="S170" s="31"/>
      <c r="T170" s="31"/>
      <c r="U170" s="24">
        <f>30000</f>
        <v>30000</v>
      </c>
      <c r="V170" s="24"/>
      <c r="W170" s="24"/>
      <c r="X170" s="25" t="s">
        <v>71</v>
      </c>
      <c r="Y170" s="25"/>
      <c r="Z170" s="25"/>
      <c r="AA170" s="25"/>
      <c r="AB170" s="24">
        <f>30000</f>
        <v>30000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30000</f>
        <v>30000</v>
      </c>
      <c r="AU170" s="24"/>
      <c r="AV170" s="24"/>
      <c r="AW170" s="25" t="s">
        <v>71</v>
      </c>
      <c r="AX170" s="25"/>
      <c r="AY170" s="24">
        <f>7500</f>
        <v>7500</v>
      </c>
      <c r="AZ170" s="24"/>
      <c r="BA170" s="25" t="s">
        <v>71</v>
      </c>
      <c r="BB170" s="25"/>
      <c r="BC170" s="25"/>
      <c r="BD170" s="24">
        <f>7500</f>
        <v>7500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7500</f>
        <v>7500</v>
      </c>
      <c r="BO170" s="24"/>
      <c r="BP170" s="24"/>
      <c r="BQ170" s="27" t="s">
        <v>71</v>
      </c>
    </row>
    <row r="171" spans="1:69" s="1" customFormat="1" ht="13.5" customHeight="1">
      <c r="A171" s="16" t="s">
        <v>326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200</v>
      </c>
      <c r="N171" s="23"/>
      <c r="O171" s="23"/>
      <c r="P171" s="31" t="s">
        <v>327</v>
      </c>
      <c r="Q171" s="31"/>
      <c r="R171" s="31"/>
      <c r="S171" s="31"/>
      <c r="T171" s="31"/>
      <c r="U171" s="24">
        <f>125500</f>
        <v>125500</v>
      </c>
      <c r="V171" s="24"/>
      <c r="W171" s="24"/>
      <c r="X171" s="25" t="s">
        <v>71</v>
      </c>
      <c r="Y171" s="25"/>
      <c r="Z171" s="25"/>
      <c r="AA171" s="25"/>
      <c r="AB171" s="24">
        <f>125500</f>
        <v>125500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125500</f>
        <v>125500</v>
      </c>
      <c r="AU171" s="24"/>
      <c r="AV171" s="24"/>
      <c r="AW171" s="25" t="s">
        <v>71</v>
      </c>
      <c r="AX171" s="25"/>
      <c r="AY171" s="24">
        <f>35330</f>
        <v>35330</v>
      </c>
      <c r="AZ171" s="24"/>
      <c r="BA171" s="25" t="s">
        <v>71</v>
      </c>
      <c r="BB171" s="25"/>
      <c r="BC171" s="25"/>
      <c r="BD171" s="24">
        <f>35330</f>
        <v>35330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35330</f>
        <v>35330</v>
      </c>
      <c r="BO171" s="24"/>
      <c r="BP171" s="24"/>
      <c r="BQ171" s="27" t="s">
        <v>71</v>
      </c>
    </row>
    <row r="172" spans="1:69" s="1" customFormat="1" ht="24" customHeight="1">
      <c r="A172" s="16" t="s">
        <v>219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200</v>
      </c>
      <c r="N172" s="23"/>
      <c r="O172" s="23"/>
      <c r="P172" s="31" t="s">
        <v>328</v>
      </c>
      <c r="Q172" s="31"/>
      <c r="R172" s="31"/>
      <c r="S172" s="31"/>
      <c r="T172" s="31"/>
      <c r="U172" s="24">
        <f>125500</f>
        <v>125500</v>
      </c>
      <c r="V172" s="24"/>
      <c r="W172" s="24"/>
      <c r="X172" s="25" t="s">
        <v>71</v>
      </c>
      <c r="Y172" s="25"/>
      <c r="Z172" s="25"/>
      <c r="AA172" s="25"/>
      <c r="AB172" s="24">
        <f>125500</f>
        <v>125500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125500</f>
        <v>125500</v>
      </c>
      <c r="AU172" s="24"/>
      <c r="AV172" s="24"/>
      <c r="AW172" s="25" t="s">
        <v>71</v>
      </c>
      <c r="AX172" s="25"/>
      <c r="AY172" s="24">
        <f>35330</f>
        <v>35330</v>
      </c>
      <c r="AZ172" s="24"/>
      <c r="BA172" s="25" t="s">
        <v>71</v>
      </c>
      <c r="BB172" s="25"/>
      <c r="BC172" s="25"/>
      <c r="BD172" s="24">
        <f>35330</f>
        <v>35330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35330</f>
        <v>35330</v>
      </c>
      <c r="BO172" s="24"/>
      <c r="BP172" s="24"/>
      <c r="BQ172" s="27" t="s">
        <v>71</v>
      </c>
    </row>
    <row r="173" spans="1:69" s="1" customFormat="1" ht="24" customHeight="1">
      <c r="A173" s="16" t="s">
        <v>221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200</v>
      </c>
      <c r="N173" s="23"/>
      <c r="O173" s="23"/>
      <c r="P173" s="31" t="s">
        <v>329</v>
      </c>
      <c r="Q173" s="31"/>
      <c r="R173" s="31"/>
      <c r="S173" s="31"/>
      <c r="T173" s="31"/>
      <c r="U173" s="24">
        <f>125500</f>
        <v>125500</v>
      </c>
      <c r="V173" s="24"/>
      <c r="W173" s="24"/>
      <c r="X173" s="25" t="s">
        <v>71</v>
      </c>
      <c r="Y173" s="25"/>
      <c r="Z173" s="25"/>
      <c r="AA173" s="25"/>
      <c r="AB173" s="24">
        <f>125500</f>
        <v>125500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125500</f>
        <v>125500</v>
      </c>
      <c r="AU173" s="24"/>
      <c r="AV173" s="24"/>
      <c r="AW173" s="25" t="s">
        <v>71</v>
      </c>
      <c r="AX173" s="25"/>
      <c r="AY173" s="24">
        <f>35330</f>
        <v>35330</v>
      </c>
      <c r="AZ173" s="24"/>
      <c r="BA173" s="25" t="s">
        <v>71</v>
      </c>
      <c r="BB173" s="25"/>
      <c r="BC173" s="25"/>
      <c r="BD173" s="24">
        <f>35330</f>
        <v>35330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35330</f>
        <v>35330</v>
      </c>
      <c r="BO173" s="24"/>
      <c r="BP173" s="24"/>
      <c r="BQ173" s="27" t="s">
        <v>71</v>
      </c>
    </row>
    <row r="174" spans="1:69" s="1" customFormat="1" ht="13.5" customHeight="1">
      <c r="A174" s="16" t="s">
        <v>223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200</v>
      </c>
      <c r="N174" s="23"/>
      <c r="O174" s="23"/>
      <c r="P174" s="31" t="s">
        <v>330</v>
      </c>
      <c r="Q174" s="31"/>
      <c r="R174" s="31"/>
      <c r="S174" s="31"/>
      <c r="T174" s="31"/>
      <c r="U174" s="24">
        <f>125500</f>
        <v>125500</v>
      </c>
      <c r="V174" s="24"/>
      <c r="W174" s="24"/>
      <c r="X174" s="25" t="s">
        <v>71</v>
      </c>
      <c r="Y174" s="25"/>
      <c r="Z174" s="25"/>
      <c r="AA174" s="25"/>
      <c r="AB174" s="24">
        <f>125500</f>
        <v>125500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125500</f>
        <v>125500</v>
      </c>
      <c r="AU174" s="24"/>
      <c r="AV174" s="24"/>
      <c r="AW174" s="25" t="s">
        <v>71</v>
      </c>
      <c r="AX174" s="25"/>
      <c r="AY174" s="24">
        <f>35330</f>
        <v>35330</v>
      </c>
      <c r="AZ174" s="24"/>
      <c r="BA174" s="25" t="s">
        <v>71</v>
      </c>
      <c r="BB174" s="25"/>
      <c r="BC174" s="25"/>
      <c r="BD174" s="24">
        <f>35330</f>
        <v>35330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35330</f>
        <v>35330</v>
      </c>
      <c r="BO174" s="24"/>
      <c r="BP174" s="24"/>
      <c r="BQ174" s="27" t="s">
        <v>71</v>
      </c>
    </row>
    <row r="175" spans="1:69" s="1" customFormat="1" ht="13.5" customHeight="1">
      <c r="A175" s="16" t="s">
        <v>331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200</v>
      </c>
      <c r="N175" s="23"/>
      <c r="O175" s="23"/>
      <c r="P175" s="31" t="s">
        <v>332</v>
      </c>
      <c r="Q175" s="31"/>
      <c r="R175" s="31"/>
      <c r="S175" s="31"/>
      <c r="T175" s="31"/>
      <c r="U175" s="24">
        <f>110000</f>
        <v>110000</v>
      </c>
      <c r="V175" s="24"/>
      <c r="W175" s="24"/>
      <c r="X175" s="25" t="s">
        <v>71</v>
      </c>
      <c r="Y175" s="25"/>
      <c r="Z175" s="25"/>
      <c r="AA175" s="25"/>
      <c r="AB175" s="24">
        <f>110000</f>
        <v>110000</v>
      </c>
      <c r="AC175" s="24"/>
      <c r="AD175" s="24"/>
      <c r="AE175" s="28">
        <f>56233</f>
        <v>56233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166233</f>
        <v>166233</v>
      </c>
      <c r="AU175" s="24"/>
      <c r="AV175" s="24"/>
      <c r="AW175" s="25" t="s">
        <v>71</v>
      </c>
      <c r="AX175" s="25"/>
      <c r="AY175" s="24">
        <f>22500</f>
        <v>22500</v>
      </c>
      <c r="AZ175" s="24"/>
      <c r="BA175" s="25" t="s">
        <v>71</v>
      </c>
      <c r="BB175" s="25"/>
      <c r="BC175" s="25"/>
      <c r="BD175" s="24">
        <f>22500</f>
        <v>22500</v>
      </c>
      <c r="BE175" s="24"/>
      <c r="BF175" s="28">
        <f>49402</f>
        <v>49402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71902</f>
        <v>71902</v>
      </c>
      <c r="BO175" s="24"/>
      <c r="BP175" s="24"/>
      <c r="BQ175" s="27" t="s">
        <v>71</v>
      </c>
    </row>
    <row r="176" spans="1:69" s="1" customFormat="1" ht="13.5" customHeight="1">
      <c r="A176" s="16" t="s">
        <v>333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200</v>
      </c>
      <c r="N176" s="23"/>
      <c r="O176" s="23"/>
      <c r="P176" s="31" t="s">
        <v>334</v>
      </c>
      <c r="Q176" s="31"/>
      <c r="R176" s="31"/>
      <c r="S176" s="31"/>
      <c r="T176" s="31"/>
      <c r="U176" s="24">
        <f>110000</f>
        <v>110000</v>
      </c>
      <c r="V176" s="24"/>
      <c r="W176" s="24"/>
      <c r="X176" s="25" t="s">
        <v>71</v>
      </c>
      <c r="Y176" s="25"/>
      <c r="Z176" s="25"/>
      <c r="AA176" s="25"/>
      <c r="AB176" s="24">
        <f>110000</f>
        <v>110000</v>
      </c>
      <c r="AC176" s="24"/>
      <c r="AD176" s="24"/>
      <c r="AE176" s="28">
        <f>49402</f>
        <v>49402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159402</f>
        <v>159402</v>
      </c>
      <c r="AU176" s="24"/>
      <c r="AV176" s="24"/>
      <c r="AW176" s="25" t="s">
        <v>71</v>
      </c>
      <c r="AX176" s="25"/>
      <c r="AY176" s="24">
        <f>22500</f>
        <v>22500</v>
      </c>
      <c r="AZ176" s="24"/>
      <c r="BA176" s="25" t="s">
        <v>71</v>
      </c>
      <c r="BB176" s="25"/>
      <c r="BC176" s="25"/>
      <c r="BD176" s="24">
        <f>22500</f>
        <v>22500</v>
      </c>
      <c r="BE176" s="24"/>
      <c r="BF176" s="28">
        <f>49402</f>
        <v>49402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71902</f>
        <v>71902</v>
      </c>
      <c r="BO176" s="24"/>
      <c r="BP176" s="24"/>
      <c r="BQ176" s="27" t="s">
        <v>71</v>
      </c>
    </row>
    <row r="177" spans="1:69" s="1" customFormat="1" ht="24" customHeight="1">
      <c r="A177" s="16" t="s">
        <v>219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200</v>
      </c>
      <c r="N177" s="23"/>
      <c r="O177" s="23"/>
      <c r="P177" s="31" t="s">
        <v>335</v>
      </c>
      <c r="Q177" s="31"/>
      <c r="R177" s="31"/>
      <c r="S177" s="31"/>
      <c r="T177" s="31"/>
      <c r="U177" s="24">
        <f>110000</f>
        <v>110000</v>
      </c>
      <c r="V177" s="24"/>
      <c r="W177" s="24"/>
      <c r="X177" s="25" t="s">
        <v>71</v>
      </c>
      <c r="Y177" s="25"/>
      <c r="Z177" s="25"/>
      <c r="AA177" s="25"/>
      <c r="AB177" s="24">
        <f>110000</f>
        <v>110000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110000</f>
        <v>110000</v>
      </c>
      <c r="AU177" s="24"/>
      <c r="AV177" s="24"/>
      <c r="AW177" s="25" t="s">
        <v>71</v>
      </c>
      <c r="AX177" s="25"/>
      <c r="AY177" s="24">
        <f>22500</f>
        <v>22500</v>
      </c>
      <c r="AZ177" s="24"/>
      <c r="BA177" s="25" t="s">
        <v>71</v>
      </c>
      <c r="BB177" s="25"/>
      <c r="BC177" s="25"/>
      <c r="BD177" s="24">
        <f>22500</f>
        <v>22500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22500</f>
        <v>22500</v>
      </c>
      <c r="BO177" s="24"/>
      <c r="BP177" s="24"/>
      <c r="BQ177" s="27" t="s">
        <v>71</v>
      </c>
    </row>
    <row r="178" spans="1:69" s="1" customFormat="1" ht="24" customHeight="1">
      <c r="A178" s="16" t="s">
        <v>221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200</v>
      </c>
      <c r="N178" s="23"/>
      <c r="O178" s="23"/>
      <c r="P178" s="31" t="s">
        <v>336</v>
      </c>
      <c r="Q178" s="31"/>
      <c r="R178" s="31"/>
      <c r="S178" s="31"/>
      <c r="T178" s="31"/>
      <c r="U178" s="24">
        <f>110000</f>
        <v>110000</v>
      </c>
      <c r="V178" s="24"/>
      <c r="W178" s="24"/>
      <c r="X178" s="25" t="s">
        <v>71</v>
      </c>
      <c r="Y178" s="25"/>
      <c r="Z178" s="25"/>
      <c r="AA178" s="25"/>
      <c r="AB178" s="24">
        <f>110000</f>
        <v>110000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110000</f>
        <v>110000</v>
      </c>
      <c r="AU178" s="24"/>
      <c r="AV178" s="24"/>
      <c r="AW178" s="25" t="s">
        <v>71</v>
      </c>
      <c r="AX178" s="25"/>
      <c r="AY178" s="24">
        <f>22500</f>
        <v>22500</v>
      </c>
      <c r="AZ178" s="24"/>
      <c r="BA178" s="25" t="s">
        <v>71</v>
      </c>
      <c r="BB178" s="25"/>
      <c r="BC178" s="25"/>
      <c r="BD178" s="24">
        <f>22500</f>
        <v>22500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22500</f>
        <v>22500</v>
      </c>
      <c r="BO178" s="24"/>
      <c r="BP178" s="24"/>
      <c r="BQ178" s="27" t="s">
        <v>71</v>
      </c>
    </row>
    <row r="179" spans="1:69" s="1" customFormat="1" ht="13.5" customHeight="1">
      <c r="A179" s="16" t="s">
        <v>223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200</v>
      </c>
      <c r="N179" s="23"/>
      <c r="O179" s="23"/>
      <c r="P179" s="31" t="s">
        <v>337</v>
      </c>
      <c r="Q179" s="31"/>
      <c r="R179" s="31"/>
      <c r="S179" s="31"/>
      <c r="T179" s="31"/>
      <c r="U179" s="24">
        <f>110000</f>
        <v>110000</v>
      </c>
      <c r="V179" s="24"/>
      <c r="W179" s="24"/>
      <c r="X179" s="25" t="s">
        <v>71</v>
      </c>
      <c r="Y179" s="25"/>
      <c r="Z179" s="25"/>
      <c r="AA179" s="25"/>
      <c r="AB179" s="24">
        <f>110000</f>
        <v>110000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110000</f>
        <v>110000</v>
      </c>
      <c r="AU179" s="24"/>
      <c r="AV179" s="24"/>
      <c r="AW179" s="25" t="s">
        <v>71</v>
      </c>
      <c r="AX179" s="25"/>
      <c r="AY179" s="24">
        <f>22500</f>
        <v>22500</v>
      </c>
      <c r="AZ179" s="24"/>
      <c r="BA179" s="25" t="s">
        <v>71</v>
      </c>
      <c r="BB179" s="25"/>
      <c r="BC179" s="25"/>
      <c r="BD179" s="24">
        <f>22500</f>
        <v>22500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22500</f>
        <v>22500</v>
      </c>
      <c r="BO179" s="24"/>
      <c r="BP179" s="24"/>
      <c r="BQ179" s="27" t="s">
        <v>71</v>
      </c>
    </row>
    <row r="180" spans="1:69" s="1" customFormat="1" ht="13.5" customHeight="1">
      <c r="A180" s="16" t="s">
        <v>227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200</v>
      </c>
      <c r="N180" s="23"/>
      <c r="O180" s="23"/>
      <c r="P180" s="31" t="s">
        <v>338</v>
      </c>
      <c r="Q180" s="31"/>
      <c r="R180" s="31"/>
      <c r="S180" s="31"/>
      <c r="T180" s="31"/>
      <c r="U180" s="24">
        <f>0</f>
        <v>0</v>
      </c>
      <c r="V180" s="24"/>
      <c r="W180" s="24"/>
      <c r="X180" s="25" t="s">
        <v>71</v>
      </c>
      <c r="Y180" s="25"/>
      <c r="Z180" s="25"/>
      <c r="AA180" s="25"/>
      <c r="AB180" s="24">
        <f>0</f>
        <v>0</v>
      </c>
      <c r="AC180" s="24"/>
      <c r="AD180" s="24"/>
      <c r="AE180" s="28">
        <f>49402</f>
        <v>49402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49402</f>
        <v>49402</v>
      </c>
      <c r="AU180" s="24"/>
      <c r="AV180" s="24"/>
      <c r="AW180" s="25" t="s">
        <v>71</v>
      </c>
      <c r="AX180" s="25"/>
      <c r="AY180" s="24">
        <f>0</f>
        <v>0</v>
      </c>
      <c r="AZ180" s="24"/>
      <c r="BA180" s="25" t="s">
        <v>71</v>
      </c>
      <c r="BB180" s="25"/>
      <c r="BC180" s="25"/>
      <c r="BD180" s="24">
        <f>0</f>
        <v>0</v>
      </c>
      <c r="BE180" s="24"/>
      <c r="BF180" s="28">
        <f>49402</f>
        <v>49402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49402</f>
        <v>49402</v>
      </c>
      <c r="BO180" s="24"/>
      <c r="BP180" s="24"/>
      <c r="BQ180" s="27" t="s">
        <v>71</v>
      </c>
    </row>
    <row r="181" spans="1:69" s="1" customFormat="1" ht="13.5" customHeight="1">
      <c r="A181" s="16" t="s">
        <v>229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200</v>
      </c>
      <c r="N181" s="23"/>
      <c r="O181" s="23"/>
      <c r="P181" s="31" t="s">
        <v>339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71</v>
      </c>
      <c r="Y181" s="25"/>
      <c r="Z181" s="25"/>
      <c r="AA181" s="25"/>
      <c r="AB181" s="24">
        <f>0</f>
        <v>0</v>
      </c>
      <c r="AC181" s="24"/>
      <c r="AD181" s="24"/>
      <c r="AE181" s="28">
        <f>49402</f>
        <v>49402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49402</f>
        <v>49402</v>
      </c>
      <c r="AU181" s="24"/>
      <c r="AV181" s="24"/>
      <c r="AW181" s="25" t="s">
        <v>71</v>
      </c>
      <c r="AX181" s="25"/>
      <c r="AY181" s="24">
        <f>0</f>
        <v>0</v>
      </c>
      <c r="AZ181" s="24"/>
      <c r="BA181" s="25" t="s">
        <v>71</v>
      </c>
      <c r="BB181" s="25"/>
      <c r="BC181" s="25"/>
      <c r="BD181" s="24">
        <f>0</f>
        <v>0</v>
      </c>
      <c r="BE181" s="24"/>
      <c r="BF181" s="28">
        <f>49402</f>
        <v>49402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49402</f>
        <v>49402</v>
      </c>
      <c r="BO181" s="24"/>
      <c r="BP181" s="24"/>
      <c r="BQ181" s="27" t="s">
        <v>71</v>
      </c>
    </row>
    <row r="182" spans="1:69" s="1" customFormat="1" ht="13.5" customHeight="1">
      <c r="A182" s="16" t="s">
        <v>340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200</v>
      </c>
      <c r="N182" s="23"/>
      <c r="O182" s="23"/>
      <c r="P182" s="31" t="s">
        <v>341</v>
      </c>
      <c r="Q182" s="31"/>
      <c r="R182" s="31"/>
      <c r="S182" s="31"/>
      <c r="T182" s="31"/>
      <c r="U182" s="24">
        <f>0</f>
        <v>0</v>
      </c>
      <c r="V182" s="24"/>
      <c r="W182" s="24"/>
      <c r="X182" s="25" t="s">
        <v>71</v>
      </c>
      <c r="Y182" s="25"/>
      <c r="Z182" s="25"/>
      <c r="AA182" s="25"/>
      <c r="AB182" s="24">
        <f>0</f>
        <v>0</v>
      </c>
      <c r="AC182" s="24"/>
      <c r="AD182" s="24"/>
      <c r="AE182" s="28">
        <f>6831</f>
        <v>6831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6831</f>
        <v>6831</v>
      </c>
      <c r="AU182" s="24"/>
      <c r="AV182" s="24"/>
      <c r="AW182" s="25" t="s">
        <v>71</v>
      </c>
      <c r="AX182" s="25"/>
      <c r="AY182" s="25" t="s">
        <v>71</v>
      </c>
      <c r="AZ182" s="25"/>
      <c r="BA182" s="25" t="s">
        <v>71</v>
      </c>
      <c r="BB182" s="25"/>
      <c r="BC182" s="25"/>
      <c r="BD182" s="25" t="s">
        <v>71</v>
      </c>
      <c r="BE182" s="25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5" t="s">
        <v>71</v>
      </c>
      <c r="BO182" s="25"/>
      <c r="BP182" s="25"/>
      <c r="BQ182" s="27" t="s">
        <v>71</v>
      </c>
    </row>
    <row r="183" spans="1:69" s="1" customFormat="1" ht="13.5" customHeight="1">
      <c r="A183" s="16" t="s">
        <v>227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200</v>
      </c>
      <c r="N183" s="23"/>
      <c r="O183" s="23"/>
      <c r="P183" s="31" t="s">
        <v>342</v>
      </c>
      <c r="Q183" s="31"/>
      <c r="R183" s="31"/>
      <c r="S183" s="31"/>
      <c r="T183" s="31"/>
      <c r="U183" s="24">
        <f>0</f>
        <v>0</v>
      </c>
      <c r="V183" s="24"/>
      <c r="W183" s="24"/>
      <c r="X183" s="25" t="s">
        <v>71</v>
      </c>
      <c r="Y183" s="25"/>
      <c r="Z183" s="25"/>
      <c r="AA183" s="25"/>
      <c r="AB183" s="24">
        <f>0</f>
        <v>0</v>
      </c>
      <c r="AC183" s="24"/>
      <c r="AD183" s="24"/>
      <c r="AE183" s="28">
        <f>6831</f>
        <v>6831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6831</f>
        <v>6831</v>
      </c>
      <c r="AU183" s="24"/>
      <c r="AV183" s="24"/>
      <c r="AW183" s="25" t="s">
        <v>71</v>
      </c>
      <c r="AX183" s="25"/>
      <c r="AY183" s="25" t="s">
        <v>71</v>
      </c>
      <c r="AZ183" s="25"/>
      <c r="BA183" s="25" t="s">
        <v>71</v>
      </c>
      <c r="BB183" s="25"/>
      <c r="BC183" s="25"/>
      <c r="BD183" s="25" t="s">
        <v>71</v>
      </c>
      <c r="BE183" s="25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5" t="s">
        <v>71</v>
      </c>
      <c r="BO183" s="25"/>
      <c r="BP183" s="25"/>
      <c r="BQ183" s="27" t="s">
        <v>71</v>
      </c>
    </row>
    <row r="184" spans="1:69" s="1" customFormat="1" ht="13.5" customHeight="1">
      <c r="A184" s="16" t="s">
        <v>229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200</v>
      </c>
      <c r="N184" s="23"/>
      <c r="O184" s="23"/>
      <c r="P184" s="31" t="s">
        <v>343</v>
      </c>
      <c r="Q184" s="31"/>
      <c r="R184" s="31"/>
      <c r="S184" s="31"/>
      <c r="T184" s="31"/>
      <c r="U184" s="24">
        <f>0</f>
        <v>0</v>
      </c>
      <c r="V184" s="24"/>
      <c r="W184" s="24"/>
      <c r="X184" s="25" t="s">
        <v>71</v>
      </c>
      <c r="Y184" s="25"/>
      <c r="Z184" s="25"/>
      <c r="AA184" s="25"/>
      <c r="AB184" s="24">
        <f>0</f>
        <v>0</v>
      </c>
      <c r="AC184" s="24"/>
      <c r="AD184" s="24"/>
      <c r="AE184" s="28">
        <f>6831</f>
        <v>6831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6831</f>
        <v>6831</v>
      </c>
      <c r="AU184" s="24"/>
      <c r="AV184" s="24"/>
      <c r="AW184" s="25" t="s">
        <v>71</v>
      </c>
      <c r="AX184" s="25"/>
      <c r="AY184" s="25" t="s">
        <v>71</v>
      </c>
      <c r="AZ184" s="25"/>
      <c r="BA184" s="25" t="s">
        <v>71</v>
      </c>
      <c r="BB184" s="25"/>
      <c r="BC184" s="25"/>
      <c r="BD184" s="25" t="s">
        <v>71</v>
      </c>
      <c r="BE184" s="25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5" t="s">
        <v>71</v>
      </c>
      <c r="BO184" s="25"/>
      <c r="BP184" s="25"/>
      <c r="BQ184" s="27" t="s">
        <v>71</v>
      </c>
    </row>
    <row r="185" spans="1:69" s="1" customFormat="1" ht="13.5" customHeight="1">
      <c r="A185" s="16" t="s">
        <v>344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200</v>
      </c>
      <c r="N185" s="23"/>
      <c r="O185" s="23"/>
      <c r="P185" s="31" t="s">
        <v>345</v>
      </c>
      <c r="Q185" s="31"/>
      <c r="R185" s="31"/>
      <c r="S185" s="31"/>
      <c r="T185" s="31"/>
      <c r="U185" s="24">
        <f>152000</f>
        <v>152000</v>
      </c>
      <c r="V185" s="24"/>
      <c r="W185" s="24"/>
      <c r="X185" s="25" t="s">
        <v>71</v>
      </c>
      <c r="Y185" s="25"/>
      <c r="Z185" s="25"/>
      <c r="AA185" s="25"/>
      <c r="AB185" s="24">
        <f>152000</f>
        <v>152000</v>
      </c>
      <c r="AC185" s="24"/>
      <c r="AD185" s="24"/>
      <c r="AE185" s="28">
        <f>466626</f>
        <v>466626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618626</f>
        <v>618626</v>
      </c>
      <c r="AU185" s="24"/>
      <c r="AV185" s="24"/>
      <c r="AW185" s="25" t="s">
        <v>71</v>
      </c>
      <c r="AX185" s="25"/>
      <c r="AY185" s="24">
        <f>50884.32</f>
        <v>50884.32</v>
      </c>
      <c r="AZ185" s="24"/>
      <c r="BA185" s="25" t="s">
        <v>71</v>
      </c>
      <c r="BB185" s="25"/>
      <c r="BC185" s="25"/>
      <c r="BD185" s="24">
        <f>50884.32</f>
        <v>50884.32</v>
      </c>
      <c r="BE185" s="24"/>
      <c r="BF185" s="26" t="s">
        <v>71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50884.32</f>
        <v>50884.32</v>
      </c>
      <c r="BO185" s="24"/>
      <c r="BP185" s="24"/>
      <c r="BQ185" s="27" t="s">
        <v>71</v>
      </c>
    </row>
    <row r="186" spans="1:69" s="1" customFormat="1" ht="13.5" customHeight="1">
      <c r="A186" s="16" t="s">
        <v>346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200</v>
      </c>
      <c r="N186" s="23"/>
      <c r="O186" s="23"/>
      <c r="P186" s="31" t="s">
        <v>347</v>
      </c>
      <c r="Q186" s="31"/>
      <c r="R186" s="31"/>
      <c r="S186" s="31"/>
      <c r="T186" s="31"/>
      <c r="U186" s="24">
        <f>152000</f>
        <v>152000</v>
      </c>
      <c r="V186" s="24"/>
      <c r="W186" s="24"/>
      <c r="X186" s="25" t="s">
        <v>71</v>
      </c>
      <c r="Y186" s="25"/>
      <c r="Z186" s="25"/>
      <c r="AA186" s="25"/>
      <c r="AB186" s="24">
        <f>152000</f>
        <v>152000</v>
      </c>
      <c r="AC186" s="24"/>
      <c r="AD186" s="24"/>
      <c r="AE186" s="26" t="s">
        <v>71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152000</f>
        <v>152000</v>
      </c>
      <c r="AU186" s="24"/>
      <c r="AV186" s="24"/>
      <c r="AW186" s="25" t="s">
        <v>71</v>
      </c>
      <c r="AX186" s="25"/>
      <c r="AY186" s="24">
        <f>50884.32</f>
        <v>50884.32</v>
      </c>
      <c r="AZ186" s="24"/>
      <c r="BA186" s="25" t="s">
        <v>71</v>
      </c>
      <c r="BB186" s="25"/>
      <c r="BC186" s="25"/>
      <c r="BD186" s="24">
        <f>50884.32</f>
        <v>50884.32</v>
      </c>
      <c r="BE186" s="24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50884.32</f>
        <v>50884.32</v>
      </c>
      <c r="BO186" s="24"/>
      <c r="BP186" s="24"/>
      <c r="BQ186" s="27" t="s">
        <v>71</v>
      </c>
    </row>
    <row r="187" spans="1:69" s="1" customFormat="1" ht="13.5" customHeight="1">
      <c r="A187" s="16" t="s">
        <v>348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200</v>
      </c>
      <c r="N187" s="23"/>
      <c r="O187" s="23"/>
      <c r="P187" s="31" t="s">
        <v>349</v>
      </c>
      <c r="Q187" s="31"/>
      <c r="R187" s="31"/>
      <c r="S187" s="31"/>
      <c r="T187" s="31"/>
      <c r="U187" s="24">
        <f>152000</f>
        <v>152000</v>
      </c>
      <c r="V187" s="24"/>
      <c r="W187" s="24"/>
      <c r="X187" s="25" t="s">
        <v>71</v>
      </c>
      <c r="Y187" s="25"/>
      <c r="Z187" s="25"/>
      <c r="AA187" s="25"/>
      <c r="AB187" s="24">
        <f>152000</f>
        <v>152000</v>
      </c>
      <c r="AC187" s="24"/>
      <c r="AD187" s="24"/>
      <c r="AE187" s="26" t="s">
        <v>71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152000</f>
        <v>152000</v>
      </c>
      <c r="AU187" s="24"/>
      <c r="AV187" s="24"/>
      <c r="AW187" s="25" t="s">
        <v>71</v>
      </c>
      <c r="AX187" s="25"/>
      <c r="AY187" s="24">
        <f>50884.32</f>
        <v>50884.32</v>
      </c>
      <c r="AZ187" s="24"/>
      <c r="BA187" s="25" t="s">
        <v>71</v>
      </c>
      <c r="BB187" s="25"/>
      <c r="BC187" s="25"/>
      <c r="BD187" s="24">
        <f>50884.32</f>
        <v>50884.32</v>
      </c>
      <c r="BE187" s="24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50884.32</f>
        <v>50884.32</v>
      </c>
      <c r="BO187" s="24"/>
      <c r="BP187" s="24"/>
      <c r="BQ187" s="27" t="s">
        <v>71</v>
      </c>
    </row>
    <row r="188" spans="1:69" s="1" customFormat="1" ht="24" customHeight="1">
      <c r="A188" s="16" t="s">
        <v>350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200</v>
      </c>
      <c r="N188" s="23"/>
      <c r="O188" s="23"/>
      <c r="P188" s="31" t="s">
        <v>351</v>
      </c>
      <c r="Q188" s="31"/>
      <c r="R188" s="31"/>
      <c r="S188" s="31"/>
      <c r="T188" s="31"/>
      <c r="U188" s="24">
        <f>152000</f>
        <v>152000</v>
      </c>
      <c r="V188" s="24"/>
      <c r="W188" s="24"/>
      <c r="X188" s="25" t="s">
        <v>71</v>
      </c>
      <c r="Y188" s="25"/>
      <c r="Z188" s="25"/>
      <c r="AA188" s="25"/>
      <c r="AB188" s="24">
        <f>152000</f>
        <v>152000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152000</f>
        <v>152000</v>
      </c>
      <c r="AU188" s="24"/>
      <c r="AV188" s="24"/>
      <c r="AW188" s="25" t="s">
        <v>71</v>
      </c>
      <c r="AX188" s="25"/>
      <c r="AY188" s="24">
        <f>50884.32</f>
        <v>50884.32</v>
      </c>
      <c r="AZ188" s="24"/>
      <c r="BA188" s="25" t="s">
        <v>71</v>
      </c>
      <c r="BB188" s="25"/>
      <c r="BC188" s="25"/>
      <c r="BD188" s="24">
        <f>50884.32</f>
        <v>50884.32</v>
      </c>
      <c r="BE188" s="24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50884.32</f>
        <v>50884.32</v>
      </c>
      <c r="BO188" s="24"/>
      <c r="BP188" s="24"/>
      <c r="BQ188" s="27" t="s">
        <v>71</v>
      </c>
    </row>
    <row r="189" spans="1:69" s="1" customFormat="1" ht="13.5" customHeight="1">
      <c r="A189" s="16" t="s">
        <v>352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200</v>
      </c>
      <c r="N189" s="23"/>
      <c r="O189" s="23"/>
      <c r="P189" s="31" t="s">
        <v>353</v>
      </c>
      <c r="Q189" s="31"/>
      <c r="R189" s="31"/>
      <c r="S189" s="31"/>
      <c r="T189" s="31"/>
      <c r="U189" s="24">
        <f>152000</f>
        <v>152000</v>
      </c>
      <c r="V189" s="24"/>
      <c r="W189" s="24"/>
      <c r="X189" s="25" t="s">
        <v>71</v>
      </c>
      <c r="Y189" s="25"/>
      <c r="Z189" s="25"/>
      <c r="AA189" s="25"/>
      <c r="AB189" s="24">
        <f>152000</f>
        <v>152000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152000</f>
        <v>152000</v>
      </c>
      <c r="AU189" s="24"/>
      <c r="AV189" s="24"/>
      <c r="AW189" s="25" t="s">
        <v>71</v>
      </c>
      <c r="AX189" s="25"/>
      <c r="AY189" s="24">
        <f>50884.32</f>
        <v>50884.32</v>
      </c>
      <c r="AZ189" s="24"/>
      <c r="BA189" s="25" t="s">
        <v>71</v>
      </c>
      <c r="BB189" s="25"/>
      <c r="BC189" s="25"/>
      <c r="BD189" s="24">
        <f>50884.32</f>
        <v>50884.32</v>
      </c>
      <c r="BE189" s="24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50884.32</f>
        <v>50884.32</v>
      </c>
      <c r="BO189" s="24"/>
      <c r="BP189" s="24"/>
      <c r="BQ189" s="27" t="s">
        <v>71</v>
      </c>
    </row>
    <row r="190" spans="1:69" s="1" customFormat="1" ht="13.5" customHeight="1">
      <c r="A190" s="16" t="s">
        <v>354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200</v>
      </c>
      <c r="N190" s="23"/>
      <c r="O190" s="23"/>
      <c r="P190" s="31" t="s">
        <v>355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71</v>
      </c>
      <c r="Y190" s="25"/>
      <c r="Z190" s="25"/>
      <c r="AA190" s="25"/>
      <c r="AB190" s="24">
        <f>0</f>
        <v>0</v>
      </c>
      <c r="AC190" s="24"/>
      <c r="AD190" s="24"/>
      <c r="AE190" s="28">
        <f>466626</f>
        <v>466626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466626</f>
        <v>466626</v>
      </c>
      <c r="AU190" s="24"/>
      <c r="AV190" s="24"/>
      <c r="AW190" s="25" t="s">
        <v>71</v>
      </c>
      <c r="AX190" s="25"/>
      <c r="AY190" s="25" t="s">
        <v>71</v>
      </c>
      <c r="AZ190" s="25"/>
      <c r="BA190" s="25" t="s">
        <v>71</v>
      </c>
      <c r="BB190" s="25"/>
      <c r="BC190" s="25"/>
      <c r="BD190" s="25" t="s">
        <v>71</v>
      </c>
      <c r="BE190" s="25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5" t="s">
        <v>71</v>
      </c>
      <c r="BO190" s="25"/>
      <c r="BP190" s="25"/>
      <c r="BQ190" s="27" t="s">
        <v>71</v>
      </c>
    </row>
    <row r="191" spans="1:69" s="1" customFormat="1" ht="13.5" customHeight="1">
      <c r="A191" s="16" t="s">
        <v>227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200</v>
      </c>
      <c r="N191" s="23"/>
      <c r="O191" s="23"/>
      <c r="P191" s="31" t="s">
        <v>356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71</v>
      </c>
      <c r="Y191" s="25"/>
      <c r="Z191" s="25"/>
      <c r="AA191" s="25"/>
      <c r="AB191" s="24">
        <f>0</f>
        <v>0</v>
      </c>
      <c r="AC191" s="24"/>
      <c r="AD191" s="24"/>
      <c r="AE191" s="28">
        <f>466626</f>
        <v>466626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466626</f>
        <v>466626</v>
      </c>
      <c r="AU191" s="24"/>
      <c r="AV191" s="24"/>
      <c r="AW191" s="25" t="s">
        <v>71</v>
      </c>
      <c r="AX191" s="25"/>
      <c r="AY191" s="25" t="s">
        <v>71</v>
      </c>
      <c r="AZ191" s="25"/>
      <c r="BA191" s="25" t="s">
        <v>71</v>
      </c>
      <c r="BB191" s="25"/>
      <c r="BC191" s="25"/>
      <c r="BD191" s="25" t="s">
        <v>71</v>
      </c>
      <c r="BE191" s="25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5" t="s">
        <v>71</v>
      </c>
      <c r="BO191" s="25"/>
      <c r="BP191" s="25"/>
      <c r="BQ191" s="27" t="s">
        <v>71</v>
      </c>
    </row>
    <row r="192" spans="1:69" s="1" customFormat="1" ht="13.5" customHeight="1">
      <c r="A192" s="16" t="s">
        <v>229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200</v>
      </c>
      <c r="N192" s="23"/>
      <c r="O192" s="23"/>
      <c r="P192" s="31" t="s">
        <v>357</v>
      </c>
      <c r="Q192" s="31"/>
      <c r="R192" s="31"/>
      <c r="S192" s="31"/>
      <c r="T192" s="31"/>
      <c r="U192" s="24">
        <f>0</f>
        <v>0</v>
      </c>
      <c r="V192" s="24"/>
      <c r="W192" s="24"/>
      <c r="X192" s="25" t="s">
        <v>71</v>
      </c>
      <c r="Y192" s="25"/>
      <c r="Z192" s="25"/>
      <c r="AA192" s="25"/>
      <c r="AB192" s="24">
        <f>0</f>
        <v>0</v>
      </c>
      <c r="AC192" s="24"/>
      <c r="AD192" s="24"/>
      <c r="AE192" s="28">
        <f>466626</f>
        <v>466626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466626</f>
        <v>466626</v>
      </c>
      <c r="AU192" s="24"/>
      <c r="AV192" s="24"/>
      <c r="AW192" s="25" t="s">
        <v>71</v>
      </c>
      <c r="AX192" s="25"/>
      <c r="AY192" s="25" t="s">
        <v>71</v>
      </c>
      <c r="AZ192" s="25"/>
      <c r="BA192" s="25" t="s">
        <v>71</v>
      </c>
      <c r="BB192" s="25"/>
      <c r="BC192" s="25"/>
      <c r="BD192" s="25" t="s">
        <v>71</v>
      </c>
      <c r="BE192" s="25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5" t="s">
        <v>71</v>
      </c>
      <c r="BO192" s="25"/>
      <c r="BP192" s="25"/>
      <c r="BQ192" s="27" t="s">
        <v>71</v>
      </c>
    </row>
    <row r="193" spans="1:69" s="1" customFormat="1" ht="13.5" customHeight="1">
      <c r="A193" s="16" t="s">
        <v>358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200</v>
      </c>
      <c r="N193" s="23"/>
      <c r="O193" s="23"/>
      <c r="P193" s="31" t="s">
        <v>359</v>
      </c>
      <c r="Q193" s="31"/>
      <c r="R193" s="31"/>
      <c r="S193" s="31"/>
      <c r="T193" s="31"/>
      <c r="U193" s="24">
        <f>1384235</f>
        <v>1384235</v>
      </c>
      <c r="V193" s="24"/>
      <c r="W193" s="24"/>
      <c r="X193" s="25" t="s">
        <v>71</v>
      </c>
      <c r="Y193" s="25"/>
      <c r="Z193" s="25"/>
      <c r="AA193" s="25"/>
      <c r="AB193" s="24">
        <f>1384235</f>
        <v>1384235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1384235</f>
        <v>1384235</v>
      </c>
      <c r="AU193" s="24"/>
      <c r="AV193" s="24"/>
      <c r="AW193" s="25" t="s">
        <v>71</v>
      </c>
      <c r="AX193" s="25"/>
      <c r="AY193" s="24">
        <f>272616.19</f>
        <v>272616.19</v>
      </c>
      <c r="AZ193" s="24"/>
      <c r="BA193" s="25" t="s">
        <v>71</v>
      </c>
      <c r="BB193" s="25"/>
      <c r="BC193" s="25"/>
      <c r="BD193" s="24">
        <f>272616.19</f>
        <v>272616.19</v>
      </c>
      <c r="BE193" s="24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272616.19</f>
        <v>272616.19</v>
      </c>
      <c r="BO193" s="24"/>
      <c r="BP193" s="24"/>
      <c r="BQ193" s="27" t="s">
        <v>71</v>
      </c>
    </row>
    <row r="194" spans="1:69" s="1" customFormat="1" ht="13.5" customHeight="1">
      <c r="A194" s="16" t="s">
        <v>360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200</v>
      </c>
      <c r="N194" s="23"/>
      <c r="O194" s="23"/>
      <c r="P194" s="31" t="s">
        <v>361</v>
      </c>
      <c r="Q194" s="31"/>
      <c r="R194" s="31"/>
      <c r="S194" s="31"/>
      <c r="T194" s="31"/>
      <c r="U194" s="24">
        <f>1134235</f>
        <v>1134235</v>
      </c>
      <c r="V194" s="24"/>
      <c r="W194" s="24"/>
      <c r="X194" s="25" t="s">
        <v>71</v>
      </c>
      <c r="Y194" s="25"/>
      <c r="Z194" s="25"/>
      <c r="AA194" s="25"/>
      <c r="AB194" s="24">
        <f>1134235</f>
        <v>1134235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1134235</f>
        <v>1134235</v>
      </c>
      <c r="AU194" s="24"/>
      <c r="AV194" s="24"/>
      <c r="AW194" s="25" t="s">
        <v>71</v>
      </c>
      <c r="AX194" s="25"/>
      <c r="AY194" s="24">
        <f>272616.19</f>
        <v>272616.19</v>
      </c>
      <c r="AZ194" s="24"/>
      <c r="BA194" s="25" t="s">
        <v>71</v>
      </c>
      <c r="BB194" s="25"/>
      <c r="BC194" s="25"/>
      <c r="BD194" s="24">
        <f>272616.19</f>
        <v>272616.19</v>
      </c>
      <c r="BE194" s="24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272616.19</f>
        <v>272616.19</v>
      </c>
      <c r="BO194" s="24"/>
      <c r="BP194" s="24"/>
      <c r="BQ194" s="27" t="s">
        <v>71</v>
      </c>
    </row>
    <row r="195" spans="1:69" s="1" customFormat="1" ht="54.75" customHeight="1">
      <c r="A195" s="16" t="s">
        <v>205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200</v>
      </c>
      <c r="N195" s="23"/>
      <c r="O195" s="23"/>
      <c r="P195" s="31" t="s">
        <v>362</v>
      </c>
      <c r="Q195" s="31"/>
      <c r="R195" s="31"/>
      <c r="S195" s="31"/>
      <c r="T195" s="31"/>
      <c r="U195" s="24">
        <f>675235</f>
        <v>675235</v>
      </c>
      <c r="V195" s="24"/>
      <c r="W195" s="24"/>
      <c r="X195" s="25" t="s">
        <v>71</v>
      </c>
      <c r="Y195" s="25"/>
      <c r="Z195" s="25"/>
      <c r="AA195" s="25"/>
      <c r="AB195" s="24">
        <f>675235</f>
        <v>675235</v>
      </c>
      <c r="AC195" s="24"/>
      <c r="AD195" s="24"/>
      <c r="AE195" s="26" t="s">
        <v>71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675235</f>
        <v>675235</v>
      </c>
      <c r="AU195" s="24"/>
      <c r="AV195" s="24"/>
      <c r="AW195" s="25" t="s">
        <v>71</v>
      </c>
      <c r="AX195" s="25"/>
      <c r="AY195" s="24">
        <f>213171.4</f>
        <v>213171.4</v>
      </c>
      <c r="AZ195" s="24"/>
      <c r="BA195" s="25" t="s">
        <v>71</v>
      </c>
      <c r="BB195" s="25"/>
      <c r="BC195" s="25"/>
      <c r="BD195" s="24">
        <f>213171.4</f>
        <v>213171.4</v>
      </c>
      <c r="BE195" s="24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213171.4</f>
        <v>213171.4</v>
      </c>
      <c r="BO195" s="24"/>
      <c r="BP195" s="24"/>
      <c r="BQ195" s="27" t="s">
        <v>71</v>
      </c>
    </row>
    <row r="196" spans="1:69" s="1" customFormat="1" ht="13.5" customHeight="1">
      <c r="A196" s="16" t="s">
        <v>253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200</v>
      </c>
      <c r="N196" s="23"/>
      <c r="O196" s="23"/>
      <c r="P196" s="31" t="s">
        <v>363</v>
      </c>
      <c r="Q196" s="31"/>
      <c r="R196" s="31"/>
      <c r="S196" s="31"/>
      <c r="T196" s="31"/>
      <c r="U196" s="24">
        <f>675235</f>
        <v>675235</v>
      </c>
      <c r="V196" s="24"/>
      <c r="W196" s="24"/>
      <c r="X196" s="25" t="s">
        <v>71</v>
      </c>
      <c r="Y196" s="25"/>
      <c r="Z196" s="25"/>
      <c r="AA196" s="25"/>
      <c r="AB196" s="24">
        <f>675235</f>
        <v>675235</v>
      </c>
      <c r="AC196" s="24"/>
      <c r="AD196" s="24"/>
      <c r="AE196" s="26" t="s">
        <v>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675235</f>
        <v>675235</v>
      </c>
      <c r="AU196" s="24"/>
      <c r="AV196" s="24"/>
      <c r="AW196" s="25" t="s">
        <v>71</v>
      </c>
      <c r="AX196" s="25"/>
      <c r="AY196" s="24">
        <f>213171.4</f>
        <v>213171.4</v>
      </c>
      <c r="AZ196" s="24"/>
      <c r="BA196" s="25" t="s">
        <v>71</v>
      </c>
      <c r="BB196" s="25"/>
      <c r="BC196" s="25"/>
      <c r="BD196" s="24">
        <f>213171.4</f>
        <v>213171.4</v>
      </c>
      <c r="BE196" s="24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213171.4</f>
        <v>213171.4</v>
      </c>
      <c r="BO196" s="24"/>
      <c r="BP196" s="24"/>
      <c r="BQ196" s="27" t="s">
        <v>71</v>
      </c>
    </row>
    <row r="197" spans="1:69" s="1" customFormat="1" ht="13.5" customHeight="1">
      <c r="A197" s="16" t="s">
        <v>255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200</v>
      </c>
      <c r="N197" s="23"/>
      <c r="O197" s="23"/>
      <c r="P197" s="31" t="s">
        <v>364</v>
      </c>
      <c r="Q197" s="31"/>
      <c r="R197" s="31"/>
      <c r="S197" s="31"/>
      <c r="T197" s="31"/>
      <c r="U197" s="24">
        <f>518614</f>
        <v>518614</v>
      </c>
      <c r="V197" s="24"/>
      <c r="W197" s="24"/>
      <c r="X197" s="25" t="s">
        <v>71</v>
      </c>
      <c r="Y197" s="25"/>
      <c r="Z197" s="25"/>
      <c r="AA197" s="25"/>
      <c r="AB197" s="24">
        <f>518614</f>
        <v>518614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518614</f>
        <v>518614</v>
      </c>
      <c r="AU197" s="24"/>
      <c r="AV197" s="24"/>
      <c r="AW197" s="25" t="s">
        <v>71</v>
      </c>
      <c r="AX197" s="25"/>
      <c r="AY197" s="24">
        <f>163260.4</f>
        <v>163260.4</v>
      </c>
      <c r="AZ197" s="24"/>
      <c r="BA197" s="25" t="s">
        <v>71</v>
      </c>
      <c r="BB197" s="25"/>
      <c r="BC197" s="25"/>
      <c r="BD197" s="24">
        <f>163260.4</f>
        <v>163260.4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163260.4</f>
        <v>163260.4</v>
      </c>
      <c r="BO197" s="24"/>
      <c r="BP197" s="24"/>
      <c r="BQ197" s="27" t="s">
        <v>71</v>
      </c>
    </row>
    <row r="198" spans="1:69" s="1" customFormat="1" ht="33.75" customHeight="1">
      <c r="A198" s="16" t="s">
        <v>259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200</v>
      </c>
      <c r="N198" s="23"/>
      <c r="O198" s="23"/>
      <c r="P198" s="31" t="s">
        <v>365</v>
      </c>
      <c r="Q198" s="31"/>
      <c r="R198" s="31"/>
      <c r="S198" s="31"/>
      <c r="T198" s="31"/>
      <c r="U198" s="24">
        <f>156621</f>
        <v>156621</v>
      </c>
      <c r="V198" s="24"/>
      <c r="W198" s="24"/>
      <c r="X198" s="25" t="s">
        <v>71</v>
      </c>
      <c r="Y198" s="25"/>
      <c r="Z198" s="25"/>
      <c r="AA198" s="25"/>
      <c r="AB198" s="24">
        <f>156621</f>
        <v>156621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156621</f>
        <v>156621</v>
      </c>
      <c r="AU198" s="24"/>
      <c r="AV198" s="24"/>
      <c r="AW198" s="25" t="s">
        <v>71</v>
      </c>
      <c r="AX198" s="25"/>
      <c r="AY198" s="24">
        <f>49911</f>
        <v>49911</v>
      </c>
      <c r="AZ198" s="24"/>
      <c r="BA198" s="25" t="s">
        <v>71</v>
      </c>
      <c r="BB198" s="25"/>
      <c r="BC198" s="25"/>
      <c r="BD198" s="24">
        <f>49911</f>
        <v>49911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49911</f>
        <v>49911</v>
      </c>
      <c r="BO198" s="24"/>
      <c r="BP198" s="24"/>
      <c r="BQ198" s="27" t="s">
        <v>71</v>
      </c>
    </row>
    <row r="199" spans="1:69" s="1" customFormat="1" ht="24" customHeight="1">
      <c r="A199" s="16" t="s">
        <v>219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200</v>
      </c>
      <c r="N199" s="23"/>
      <c r="O199" s="23"/>
      <c r="P199" s="31" t="s">
        <v>366</v>
      </c>
      <c r="Q199" s="31"/>
      <c r="R199" s="31"/>
      <c r="S199" s="31"/>
      <c r="T199" s="31"/>
      <c r="U199" s="24">
        <f>263000</f>
        <v>263000</v>
      </c>
      <c r="V199" s="24"/>
      <c r="W199" s="24"/>
      <c r="X199" s="25" t="s">
        <v>71</v>
      </c>
      <c r="Y199" s="25"/>
      <c r="Z199" s="25"/>
      <c r="AA199" s="25"/>
      <c r="AB199" s="24">
        <f>263000</f>
        <v>263000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263000</f>
        <v>263000</v>
      </c>
      <c r="AU199" s="24"/>
      <c r="AV199" s="24"/>
      <c r="AW199" s="25" t="s">
        <v>71</v>
      </c>
      <c r="AX199" s="25"/>
      <c r="AY199" s="24">
        <f>59444.79</f>
        <v>59444.79</v>
      </c>
      <c r="AZ199" s="24"/>
      <c r="BA199" s="25" t="s">
        <v>71</v>
      </c>
      <c r="BB199" s="25"/>
      <c r="BC199" s="25"/>
      <c r="BD199" s="24">
        <f>59444.79</f>
        <v>59444.79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59444.79</f>
        <v>59444.79</v>
      </c>
      <c r="BO199" s="24"/>
      <c r="BP199" s="24"/>
      <c r="BQ199" s="27" t="s">
        <v>71</v>
      </c>
    </row>
    <row r="200" spans="1:69" s="1" customFormat="1" ht="24" customHeight="1">
      <c r="A200" s="16" t="s">
        <v>221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200</v>
      </c>
      <c r="N200" s="23"/>
      <c r="O200" s="23"/>
      <c r="P200" s="31" t="s">
        <v>367</v>
      </c>
      <c r="Q200" s="31"/>
      <c r="R200" s="31"/>
      <c r="S200" s="31"/>
      <c r="T200" s="31"/>
      <c r="U200" s="24">
        <f>263000</f>
        <v>263000</v>
      </c>
      <c r="V200" s="24"/>
      <c r="W200" s="24"/>
      <c r="X200" s="25" t="s">
        <v>71</v>
      </c>
      <c r="Y200" s="25"/>
      <c r="Z200" s="25"/>
      <c r="AA200" s="25"/>
      <c r="AB200" s="24">
        <f>263000</f>
        <v>263000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263000</f>
        <v>263000</v>
      </c>
      <c r="AU200" s="24"/>
      <c r="AV200" s="24"/>
      <c r="AW200" s="25" t="s">
        <v>71</v>
      </c>
      <c r="AX200" s="25"/>
      <c r="AY200" s="24">
        <f>59444.79</f>
        <v>59444.79</v>
      </c>
      <c r="AZ200" s="24"/>
      <c r="BA200" s="25" t="s">
        <v>71</v>
      </c>
      <c r="BB200" s="25"/>
      <c r="BC200" s="25"/>
      <c r="BD200" s="24">
        <f>59444.79</f>
        <v>59444.79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59444.79</f>
        <v>59444.79</v>
      </c>
      <c r="BO200" s="24"/>
      <c r="BP200" s="24"/>
      <c r="BQ200" s="27" t="s">
        <v>71</v>
      </c>
    </row>
    <row r="201" spans="1:69" s="1" customFormat="1" ht="13.5" customHeight="1">
      <c r="A201" s="16" t="s">
        <v>223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200</v>
      </c>
      <c r="N201" s="23"/>
      <c r="O201" s="23"/>
      <c r="P201" s="31" t="s">
        <v>368</v>
      </c>
      <c r="Q201" s="31"/>
      <c r="R201" s="31"/>
      <c r="S201" s="31"/>
      <c r="T201" s="31"/>
      <c r="U201" s="24">
        <f>263000</f>
        <v>263000</v>
      </c>
      <c r="V201" s="24"/>
      <c r="W201" s="24"/>
      <c r="X201" s="25" t="s">
        <v>71</v>
      </c>
      <c r="Y201" s="25"/>
      <c r="Z201" s="25"/>
      <c r="AA201" s="25"/>
      <c r="AB201" s="24">
        <f>263000</f>
        <v>263000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263000</f>
        <v>263000</v>
      </c>
      <c r="AU201" s="24"/>
      <c r="AV201" s="24"/>
      <c r="AW201" s="25" t="s">
        <v>71</v>
      </c>
      <c r="AX201" s="25"/>
      <c r="AY201" s="24">
        <f>59444.79</f>
        <v>59444.79</v>
      </c>
      <c r="AZ201" s="24"/>
      <c r="BA201" s="25" t="s">
        <v>71</v>
      </c>
      <c r="BB201" s="25"/>
      <c r="BC201" s="25"/>
      <c r="BD201" s="24">
        <f>59444.79</f>
        <v>59444.79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59444.79</f>
        <v>59444.79</v>
      </c>
      <c r="BO201" s="24"/>
      <c r="BP201" s="24"/>
      <c r="BQ201" s="27" t="s">
        <v>71</v>
      </c>
    </row>
    <row r="202" spans="1:69" s="1" customFormat="1" ht="13.5" customHeight="1">
      <c r="A202" s="16" t="s">
        <v>231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200</v>
      </c>
      <c r="N202" s="23"/>
      <c r="O202" s="23"/>
      <c r="P202" s="31" t="s">
        <v>369</v>
      </c>
      <c r="Q202" s="31"/>
      <c r="R202" s="31"/>
      <c r="S202" s="31"/>
      <c r="T202" s="31"/>
      <c r="U202" s="24">
        <f>196000</f>
        <v>196000</v>
      </c>
      <c r="V202" s="24"/>
      <c r="W202" s="24"/>
      <c r="X202" s="25" t="s">
        <v>71</v>
      </c>
      <c r="Y202" s="25"/>
      <c r="Z202" s="25"/>
      <c r="AA202" s="25"/>
      <c r="AB202" s="24">
        <f>196000</f>
        <v>196000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196000</f>
        <v>196000</v>
      </c>
      <c r="AU202" s="24"/>
      <c r="AV202" s="24"/>
      <c r="AW202" s="25" t="s">
        <v>71</v>
      </c>
      <c r="AX202" s="25"/>
      <c r="AY202" s="25" t="s">
        <v>71</v>
      </c>
      <c r="AZ202" s="25"/>
      <c r="BA202" s="25" t="s">
        <v>71</v>
      </c>
      <c r="BB202" s="25"/>
      <c r="BC202" s="25"/>
      <c r="BD202" s="25" t="s">
        <v>71</v>
      </c>
      <c r="BE202" s="25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5" t="s">
        <v>71</v>
      </c>
      <c r="BO202" s="25"/>
      <c r="BP202" s="25"/>
      <c r="BQ202" s="27" t="s">
        <v>71</v>
      </c>
    </row>
    <row r="203" spans="1:69" s="1" customFormat="1" ht="13.5" customHeight="1">
      <c r="A203" s="16" t="s">
        <v>233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200</v>
      </c>
      <c r="N203" s="23"/>
      <c r="O203" s="23"/>
      <c r="P203" s="31" t="s">
        <v>370</v>
      </c>
      <c r="Q203" s="31"/>
      <c r="R203" s="31"/>
      <c r="S203" s="31"/>
      <c r="T203" s="31"/>
      <c r="U203" s="24">
        <f>196000</f>
        <v>196000</v>
      </c>
      <c r="V203" s="24"/>
      <c r="W203" s="24"/>
      <c r="X203" s="25" t="s">
        <v>71</v>
      </c>
      <c r="Y203" s="25"/>
      <c r="Z203" s="25"/>
      <c r="AA203" s="25"/>
      <c r="AB203" s="24">
        <f>196000</f>
        <v>196000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196000</f>
        <v>196000</v>
      </c>
      <c r="AU203" s="24"/>
      <c r="AV203" s="24"/>
      <c r="AW203" s="25" t="s">
        <v>71</v>
      </c>
      <c r="AX203" s="25"/>
      <c r="AY203" s="25" t="s">
        <v>71</v>
      </c>
      <c r="AZ203" s="25"/>
      <c r="BA203" s="25" t="s">
        <v>71</v>
      </c>
      <c r="BB203" s="25"/>
      <c r="BC203" s="25"/>
      <c r="BD203" s="25" t="s">
        <v>71</v>
      </c>
      <c r="BE203" s="25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5" t="s">
        <v>71</v>
      </c>
      <c r="BO203" s="25"/>
      <c r="BP203" s="25"/>
      <c r="BQ203" s="27" t="s">
        <v>71</v>
      </c>
    </row>
    <row r="204" spans="1:69" s="1" customFormat="1" ht="24" customHeight="1">
      <c r="A204" s="16" t="s">
        <v>235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200</v>
      </c>
      <c r="N204" s="23"/>
      <c r="O204" s="23"/>
      <c r="P204" s="31" t="s">
        <v>371</v>
      </c>
      <c r="Q204" s="31"/>
      <c r="R204" s="31"/>
      <c r="S204" s="31"/>
      <c r="T204" s="31"/>
      <c r="U204" s="24">
        <f>195000</f>
        <v>195000</v>
      </c>
      <c r="V204" s="24"/>
      <c r="W204" s="24"/>
      <c r="X204" s="25" t="s">
        <v>71</v>
      </c>
      <c r="Y204" s="25"/>
      <c r="Z204" s="25"/>
      <c r="AA204" s="25"/>
      <c r="AB204" s="24">
        <f>195000</f>
        <v>195000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195000</f>
        <v>195000</v>
      </c>
      <c r="AU204" s="24"/>
      <c r="AV204" s="24"/>
      <c r="AW204" s="25" t="s">
        <v>71</v>
      </c>
      <c r="AX204" s="25"/>
      <c r="AY204" s="25" t="s">
        <v>71</v>
      </c>
      <c r="AZ204" s="25"/>
      <c r="BA204" s="25" t="s">
        <v>71</v>
      </c>
      <c r="BB204" s="25"/>
      <c r="BC204" s="25"/>
      <c r="BD204" s="25" t="s">
        <v>71</v>
      </c>
      <c r="BE204" s="25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5" t="s">
        <v>71</v>
      </c>
      <c r="BO204" s="25"/>
      <c r="BP204" s="25"/>
      <c r="BQ204" s="27" t="s">
        <v>71</v>
      </c>
    </row>
    <row r="205" spans="1:69" s="1" customFormat="1" ht="13.5" customHeight="1">
      <c r="A205" s="16" t="s">
        <v>237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200</v>
      </c>
      <c r="N205" s="23"/>
      <c r="O205" s="23"/>
      <c r="P205" s="31" t="s">
        <v>372</v>
      </c>
      <c r="Q205" s="31"/>
      <c r="R205" s="31"/>
      <c r="S205" s="31"/>
      <c r="T205" s="31"/>
      <c r="U205" s="24">
        <f>1000</f>
        <v>1000</v>
      </c>
      <c r="V205" s="24"/>
      <c r="W205" s="24"/>
      <c r="X205" s="25" t="s">
        <v>71</v>
      </c>
      <c r="Y205" s="25"/>
      <c r="Z205" s="25"/>
      <c r="AA205" s="25"/>
      <c r="AB205" s="24">
        <f>1000</f>
        <v>1000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1000</f>
        <v>1000</v>
      </c>
      <c r="AU205" s="24"/>
      <c r="AV205" s="24"/>
      <c r="AW205" s="25" t="s">
        <v>71</v>
      </c>
      <c r="AX205" s="25"/>
      <c r="AY205" s="25" t="s">
        <v>71</v>
      </c>
      <c r="AZ205" s="25"/>
      <c r="BA205" s="25" t="s">
        <v>71</v>
      </c>
      <c r="BB205" s="25"/>
      <c r="BC205" s="25"/>
      <c r="BD205" s="25" t="s">
        <v>71</v>
      </c>
      <c r="BE205" s="25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5" t="s">
        <v>71</v>
      </c>
      <c r="BO205" s="25"/>
      <c r="BP205" s="25"/>
      <c r="BQ205" s="27" t="s">
        <v>71</v>
      </c>
    </row>
    <row r="206" spans="1:69" s="1" customFormat="1" ht="13.5" customHeight="1">
      <c r="A206" s="16" t="s">
        <v>373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200</v>
      </c>
      <c r="N206" s="23"/>
      <c r="O206" s="23"/>
      <c r="P206" s="31" t="s">
        <v>374</v>
      </c>
      <c r="Q206" s="31"/>
      <c r="R206" s="31"/>
      <c r="S206" s="31"/>
      <c r="T206" s="31"/>
      <c r="U206" s="24">
        <f>250000</f>
        <v>250000</v>
      </c>
      <c r="V206" s="24"/>
      <c r="W206" s="24"/>
      <c r="X206" s="25" t="s">
        <v>71</v>
      </c>
      <c r="Y206" s="25"/>
      <c r="Z206" s="25"/>
      <c r="AA206" s="25"/>
      <c r="AB206" s="24">
        <f>250000</f>
        <v>250000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250000</f>
        <v>250000</v>
      </c>
      <c r="AU206" s="24"/>
      <c r="AV206" s="24"/>
      <c r="AW206" s="25" t="s">
        <v>71</v>
      </c>
      <c r="AX206" s="25"/>
      <c r="AY206" s="25" t="s">
        <v>71</v>
      </c>
      <c r="AZ206" s="25"/>
      <c r="BA206" s="25" t="s">
        <v>71</v>
      </c>
      <c r="BB206" s="25"/>
      <c r="BC206" s="25"/>
      <c r="BD206" s="25" t="s">
        <v>71</v>
      </c>
      <c r="BE206" s="25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5" t="s">
        <v>71</v>
      </c>
      <c r="BO206" s="25"/>
      <c r="BP206" s="25"/>
      <c r="BQ206" s="27" t="s">
        <v>71</v>
      </c>
    </row>
    <row r="207" spans="1:69" s="1" customFormat="1" ht="24" customHeight="1">
      <c r="A207" s="16" t="s">
        <v>219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200</v>
      </c>
      <c r="N207" s="23"/>
      <c r="O207" s="23"/>
      <c r="P207" s="31" t="s">
        <v>375</v>
      </c>
      <c r="Q207" s="31"/>
      <c r="R207" s="31"/>
      <c r="S207" s="31"/>
      <c r="T207" s="31"/>
      <c r="U207" s="24">
        <f>250000</f>
        <v>250000</v>
      </c>
      <c r="V207" s="24"/>
      <c r="W207" s="24"/>
      <c r="X207" s="25" t="s">
        <v>71</v>
      </c>
      <c r="Y207" s="25"/>
      <c r="Z207" s="25"/>
      <c r="AA207" s="25"/>
      <c r="AB207" s="24">
        <f>250000</f>
        <v>250000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250000</f>
        <v>250000</v>
      </c>
      <c r="AU207" s="24"/>
      <c r="AV207" s="24"/>
      <c r="AW207" s="25" t="s">
        <v>71</v>
      </c>
      <c r="AX207" s="25"/>
      <c r="AY207" s="25" t="s">
        <v>71</v>
      </c>
      <c r="AZ207" s="25"/>
      <c r="BA207" s="25" t="s">
        <v>71</v>
      </c>
      <c r="BB207" s="25"/>
      <c r="BC207" s="25"/>
      <c r="BD207" s="25" t="s">
        <v>71</v>
      </c>
      <c r="BE207" s="25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5" t="s">
        <v>71</v>
      </c>
      <c r="BO207" s="25"/>
      <c r="BP207" s="25"/>
      <c r="BQ207" s="27" t="s">
        <v>71</v>
      </c>
    </row>
    <row r="208" spans="1:69" s="1" customFormat="1" ht="24" customHeight="1">
      <c r="A208" s="16" t="s">
        <v>221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200</v>
      </c>
      <c r="N208" s="23"/>
      <c r="O208" s="23"/>
      <c r="P208" s="31" t="s">
        <v>376</v>
      </c>
      <c r="Q208" s="31"/>
      <c r="R208" s="31"/>
      <c r="S208" s="31"/>
      <c r="T208" s="31"/>
      <c r="U208" s="24">
        <f>250000</f>
        <v>250000</v>
      </c>
      <c r="V208" s="24"/>
      <c r="W208" s="24"/>
      <c r="X208" s="25" t="s">
        <v>71</v>
      </c>
      <c r="Y208" s="25"/>
      <c r="Z208" s="25"/>
      <c r="AA208" s="25"/>
      <c r="AB208" s="24">
        <f>250000</f>
        <v>250000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250000</f>
        <v>250000</v>
      </c>
      <c r="AU208" s="24"/>
      <c r="AV208" s="24"/>
      <c r="AW208" s="25" t="s">
        <v>71</v>
      </c>
      <c r="AX208" s="25"/>
      <c r="AY208" s="25" t="s">
        <v>71</v>
      </c>
      <c r="AZ208" s="25"/>
      <c r="BA208" s="25" t="s">
        <v>71</v>
      </c>
      <c r="BB208" s="25"/>
      <c r="BC208" s="25"/>
      <c r="BD208" s="25" t="s">
        <v>71</v>
      </c>
      <c r="BE208" s="25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5" t="s">
        <v>71</v>
      </c>
      <c r="BO208" s="25"/>
      <c r="BP208" s="25"/>
      <c r="BQ208" s="27" t="s">
        <v>71</v>
      </c>
    </row>
    <row r="209" spans="1:69" s="1" customFormat="1" ht="13.5" customHeight="1">
      <c r="A209" s="16" t="s">
        <v>223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200</v>
      </c>
      <c r="N209" s="23"/>
      <c r="O209" s="23"/>
      <c r="P209" s="31" t="s">
        <v>377</v>
      </c>
      <c r="Q209" s="31"/>
      <c r="R209" s="31"/>
      <c r="S209" s="31"/>
      <c r="T209" s="31"/>
      <c r="U209" s="24">
        <f>250000</f>
        <v>250000</v>
      </c>
      <c r="V209" s="24"/>
      <c r="W209" s="24"/>
      <c r="X209" s="25" t="s">
        <v>71</v>
      </c>
      <c r="Y209" s="25"/>
      <c r="Z209" s="25"/>
      <c r="AA209" s="25"/>
      <c r="AB209" s="24">
        <f>250000</f>
        <v>250000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250000</f>
        <v>250000</v>
      </c>
      <c r="AU209" s="24"/>
      <c r="AV209" s="24"/>
      <c r="AW209" s="25" t="s">
        <v>71</v>
      </c>
      <c r="AX209" s="25"/>
      <c r="AY209" s="25" t="s">
        <v>71</v>
      </c>
      <c r="AZ209" s="25"/>
      <c r="BA209" s="25" t="s">
        <v>71</v>
      </c>
      <c r="BB209" s="25"/>
      <c r="BC209" s="25"/>
      <c r="BD209" s="25" t="s">
        <v>71</v>
      </c>
      <c r="BE209" s="25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5" t="s">
        <v>71</v>
      </c>
      <c r="BO209" s="25"/>
      <c r="BP209" s="25"/>
      <c r="BQ209" s="27" t="s">
        <v>71</v>
      </c>
    </row>
    <row r="210" spans="1:69" s="1" customFormat="1" ht="27" customHeight="1">
      <c r="A210" s="32" t="s">
        <v>378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3" t="s">
        <v>379</v>
      </c>
      <c r="N210" s="33"/>
      <c r="O210" s="33"/>
      <c r="P210" s="33" t="s">
        <v>70</v>
      </c>
      <c r="Q210" s="33"/>
      <c r="R210" s="33"/>
      <c r="S210" s="33"/>
      <c r="T210" s="33"/>
      <c r="U210" s="34">
        <f>-26042736.46</f>
        <v>-26042736.46</v>
      </c>
      <c r="V210" s="34"/>
      <c r="W210" s="34"/>
      <c r="X210" s="35" t="s">
        <v>71</v>
      </c>
      <c r="Y210" s="35"/>
      <c r="Z210" s="35"/>
      <c r="AA210" s="35"/>
      <c r="AB210" s="34">
        <f>-26042736.46</f>
        <v>-26042736.46</v>
      </c>
      <c r="AC210" s="34"/>
      <c r="AD210" s="34"/>
      <c r="AE210" s="36">
        <f>21518691</f>
        <v>21518691</v>
      </c>
      <c r="AF210" s="37" t="s">
        <v>71</v>
      </c>
      <c r="AG210" s="35" t="s">
        <v>71</v>
      </c>
      <c r="AH210" s="35"/>
      <c r="AI210" s="35"/>
      <c r="AJ210" s="35" t="s">
        <v>71</v>
      </c>
      <c r="AK210" s="35"/>
      <c r="AL210" s="35" t="s">
        <v>71</v>
      </c>
      <c r="AM210" s="35"/>
      <c r="AN210" s="35" t="s">
        <v>71</v>
      </c>
      <c r="AO210" s="35"/>
      <c r="AP210" s="35" t="s">
        <v>71</v>
      </c>
      <c r="AQ210" s="35"/>
      <c r="AR210" s="35"/>
      <c r="AS210" s="37" t="s">
        <v>71</v>
      </c>
      <c r="AT210" s="34">
        <f>-4524045.46</f>
        <v>-4524045.46</v>
      </c>
      <c r="AU210" s="34"/>
      <c r="AV210" s="34"/>
      <c r="AW210" s="35" t="s">
        <v>71</v>
      </c>
      <c r="AX210" s="35"/>
      <c r="AY210" s="34">
        <f>-2187274.35</f>
        <v>-2187274.35</v>
      </c>
      <c r="AZ210" s="34"/>
      <c r="BA210" s="35" t="s">
        <v>71</v>
      </c>
      <c r="BB210" s="35"/>
      <c r="BC210" s="35"/>
      <c r="BD210" s="34">
        <f>-2187274.35</f>
        <v>-2187274.35</v>
      </c>
      <c r="BE210" s="34"/>
      <c r="BF210" s="36">
        <f>4951394.55</f>
        <v>4951394.55</v>
      </c>
      <c r="BG210" s="37" t="s">
        <v>71</v>
      </c>
      <c r="BH210" s="37" t="s">
        <v>71</v>
      </c>
      <c r="BI210" s="37" t="s">
        <v>71</v>
      </c>
      <c r="BJ210" s="37" t="s">
        <v>71</v>
      </c>
      <c r="BK210" s="37" t="s">
        <v>71</v>
      </c>
      <c r="BL210" s="37" t="s">
        <v>71</v>
      </c>
      <c r="BM210" s="37" t="s">
        <v>71</v>
      </c>
      <c r="BN210" s="34">
        <f>2764120.2</f>
        <v>2764120.2</v>
      </c>
      <c r="BO210" s="34"/>
      <c r="BP210" s="34"/>
      <c r="BQ210" s="38" t="s">
        <v>71</v>
      </c>
    </row>
    <row r="211" spans="1:69" s="1" customFormat="1" ht="13.5" customHeight="1">
      <c r="A211" s="29" t="s">
        <v>9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</row>
    <row r="212" spans="1:69" s="1" customFormat="1" ht="15.75" customHeight="1">
      <c r="A212" s="12" t="s">
        <v>380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</row>
    <row r="213" spans="1:69" s="1" customFormat="1" ht="28.5" customHeight="1">
      <c r="A213" s="3" t="s">
        <v>21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 t="s">
        <v>22</v>
      </c>
      <c r="N213" s="3"/>
      <c r="O213" s="3"/>
      <c r="P213" s="3" t="s">
        <v>23</v>
      </c>
      <c r="Q213" s="3"/>
      <c r="R213" s="3"/>
      <c r="S213" s="3"/>
      <c r="T213" s="3"/>
      <c r="U213" s="3" t="s">
        <v>24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 t="s">
        <v>38</v>
      </c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s="1" customFormat="1" ht="126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3" t="s">
        <v>25</v>
      </c>
      <c r="V214" s="13"/>
      <c r="W214" s="13"/>
      <c r="X214" s="13" t="s">
        <v>26</v>
      </c>
      <c r="Y214" s="13"/>
      <c r="Z214" s="13"/>
      <c r="AA214" s="13"/>
      <c r="AB214" s="13" t="s">
        <v>27</v>
      </c>
      <c r="AC214" s="13"/>
      <c r="AD214" s="13"/>
      <c r="AE214" s="14" t="s">
        <v>28</v>
      </c>
      <c r="AF214" s="14" t="s">
        <v>29</v>
      </c>
      <c r="AG214" s="13" t="s">
        <v>30</v>
      </c>
      <c r="AH214" s="13"/>
      <c r="AI214" s="13"/>
      <c r="AJ214" s="13" t="s">
        <v>31</v>
      </c>
      <c r="AK214" s="13"/>
      <c r="AL214" s="13" t="s">
        <v>32</v>
      </c>
      <c r="AM214" s="13"/>
      <c r="AN214" s="13" t="s">
        <v>33</v>
      </c>
      <c r="AO214" s="13"/>
      <c r="AP214" s="13" t="s">
        <v>34</v>
      </c>
      <c r="AQ214" s="13"/>
      <c r="AR214" s="13"/>
      <c r="AS214" s="14" t="s">
        <v>35</v>
      </c>
      <c r="AT214" s="13" t="s">
        <v>36</v>
      </c>
      <c r="AU214" s="13"/>
      <c r="AV214" s="13"/>
      <c r="AW214" s="13" t="s">
        <v>37</v>
      </c>
      <c r="AX214" s="13"/>
      <c r="AY214" s="13" t="s">
        <v>25</v>
      </c>
      <c r="AZ214" s="13"/>
      <c r="BA214" s="13" t="s">
        <v>26</v>
      </c>
      <c r="BB214" s="13"/>
      <c r="BC214" s="13"/>
      <c r="BD214" s="13" t="s">
        <v>27</v>
      </c>
      <c r="BE214" s="13"/>
      <c r="BF214" s="14" t="s">
        <v>28</v>
      </c>
      <c r="BG214" s="14" t="s">
        <v>29</v>
      </c>
      <c r="BH214" s="14" t="s">
        <v>30</v>
      </c>
      <c r="BI214" s="14" t="s">
        <v>31</v>
      </c>
      <c r="BJ214" s="14" t="s">
        <v>32</v>
      </c>
      <c r="BK214" s="14" t="s">
        <v>33</v>
      </c>
      <c r="BL214" s="14" t="s">
        <v>34</v>
      </c>
      <c r="BM214" s="14" t="s">
        <v>35</v>
      </c>
      <c r="BN214" s="13" t="s">
        <v>36</v>
      </c>
      <c r="BO214" s="13"/>
      <c r="BP214" s="13"/>
      <c r="BQ214" s="14" t="s">
        <v>37</v>
      </c>
    </row>
    <row r="215" spans="1:69" s="1" customFormat="1" ht="13.5" customHeight="1">
      <c r="A215" s="3" t="s">
        <v>39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 t="s">
        <v>40</v>
      </c>
      <c r="N215" s="3"/>
      <c r="O215" s="3"/>
      <c r="P215" s="3" t="s">
        <v>41</v>
      </c>
      <c r="Q215" s="3"/>
      <c r="R215" s="3"/>
      <c r="S215" s="3"/>
      <c r="T215" s="3"/>
      <c r="U215" s="3" t="s">
        <v>42</v>
      </c>
      <c r="V215" s="3"/>
      <c r="W215" s="3"/>
      <c r="X215" s="3" t="s">
        <v>43</v>
      </c>
      <c r="Y215" s="3"/>
      <c r="Z215" s="3"/>
      <c r="AA215" s="3"/>
      <c r="AB215" s="3" t="s">
        <v>44</v>
      </c>
      <c r="AC215" s="3"/>
      <c r="AD215" s="3"/>
      <c r="AE215" s="15" t="s">
        <v>45</v>
      </c>
      <c r="AF215" s="15" t="s">
        <v>46</v>
      </c>
      <c r="AG215" s="3" t="s">
        <v>47</v>
      </c>
      <c r="AH215" s="3"/>
      <c r="AI215" s="3"/>
      <c r="AJ215" s="3" t="s">
        <v>48</v>
      </c>
      <c r="AK215" s="3"/>
      <c r="AL215" s="3" t="s">
        <v>49</v>
      </c>
      <c r="AM215" s="3"/>
      <c r="AN215" s="3" t="s">
        <v>50</v>
      </c>
      <c r="AO215" s="3"/>
      <c r="AP215" s="3" t="s">
        <v>51</v>
      </c>
      <c r="AQ215" s="3"/>
      <c r="AR215" s="3"/>
      <c r="AS215" s="15" t="s">
        <v>52</v>
      </c>
      <c r="AT215" s="3" t="s">
        <v>53</v>
      </c>
      <c r="AU215" s="3"/>
      <c r="AV215" s="3"/>
      <c r="AW215" s="3" t="s">
        <v>54</v>
      </c>
      <c r="AX215" s="3"/>
      <c r="AY215" s="3" t="s">
        <v>55</v>
      </c>
      <c r="AZ215" s="3"/>
      <c r="BA215" s="3" t="s">
        <v>56</v>
      </c>
      <c r="BB215" s="3"/>
      <c r="BC215" s="3"/>
      <c r="BD215" s="3" t="s">
        <v>57</v>
      </c>
      <c r="BE215" s="3"/>
      <c r="BF215" s="15" t="s">
        <v>58</v>
      </c>
      <c r="BG215" s="15" t="s">
        <v>59</v>
      </c>
      <c r="BH215" s="15" t="s">
        <v>60</v>
      </c>
      <c r="BI215" s="15" t="s">
        <v>61</v>
      </c>
      <c r="BJ215" s="15" t="s">
        <v>62</v>
      </c>
      <c r="BK215" s="15" t="s">
        <v>63</v>
      </c>
      <c r="BL215" s="15" t="s">
        <v>64</v>
      </c>
      <c r="BM215" s="15" t="s">
        <v>65</v>
      </c>
      <c r="BN215" s="3" t="s">
        <v>66</v>
      </c>
      <c r="BO215" s="3"/>
      <c r="BP215" s="3"/>
      <c r="BQ215" s="15" t="s">
        <v>67</v>
      </c>
    </row>
    <row r="216" spans="1:69" s="1" customFormat="1" ht="27" customHeight="1">
      <c r="A216" s="16" t="s">
        <v>381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 t="s">
        <v>382</v>
      </c>
      <c r="N216" s="17"/>
      <c r="O216" s="17"/>
      <c r="P216" s="17" t="s">
        <v>70</v>
      </c>
      <c r="Q216" s="17"/>
      <c r="R216" s="17"/>
      <c r="S216" s="17"/>
      <c r="T216" s="17"/>
      <c r="U216" s="18">
        <f>26042736.46</f>
        <v>26042736.46</v>
      </c>
      <c r="V216" s="18"/>
      <c r="W216" s="18"/>
      <c r="X216" s="19" t="s">
        <v>71</v>
      </c>
      <c r="Y216" s="19"/>
      <c r="Z216" s="19"/>
      <c r="AA216" s="19"/>
      <c r="AB216" s="18">
        <f>26042736.46</f>
        <v>26042736.46</v>
      </c>
      <c r="AC216" s="18"/>
      <c r="AD216" s="18"/>
      <c r="AE216" s="20">
        <f>-21518691</f>
        <v>-21518691</v>
      </c>
      <c r="AF216" s="21" t="s">
        <v>71</v>
      </c>
      <c r="AG216" s="19" t="s">
        <v>71</v>
      </c>
      <c r="AH216" s="19"/>
      <c r="AI216" s="19"/>
      <c r="AJ216" s="19" t="s">
        <v>71</v>
      </c>
      <c r="AK216" s="19"/>
      <c r="AL216" s="19" t="s">
        <v>71</v>
      </c>
      <c r="AM216" s="19"/>
      <c r="AN216" s="19" t="s">
        <v>71</v>
      </c>
      <c r="AO216" s="19"/>
      <c r="AP216" s="19" t="s">
        <v>71</v>
      </c>
      <c r="AQ216" s="19"/>
      <c r="AR216" s="19"/>
      <c r="AS216" s="21" t="s">
        <v>71</v>
      </c>
      <c r="AT216" s="18">
        <f>4524045.46</f>
        <v>4524045.46</v>
      </c>
      <c r="AU216" s="18"/>
      <c r="AV216" s="18"/>
      <c r="AW216" s="19" t="s">
        <v>71</v>
      </c>
      <c r="AX216" s="19"/>
      <c r="AY216" s="18">
        <f>2187274.35</f>
        <v>2187274.35</v>
      </c>
      <c r="AZ216" s="18"/>
      <c r="BA216" s="19" t="s">
        <v>71</v>
      </c>
      <c r="BB216" s="19"/>
      <c r="BC216" s="19"/>
      <c r="BD216" s="18">
        <f>2187274.35</f>
        <v>2187274.35</v>
      </c>
      <c r="BE216" s="18"/>
      <c r="BF216" s="20">
        <f>-4951394.55</f>
        <v>-4951394.55</v>
      </c>
      <c r="BG216" s="21" t="s">
        <v>71</v>
      </c>
      <c r="BH216" s="21" t="s">
        <v>71</v>
      </c>
      <c r="BI216" s="21" t="s">
        <v>71</v>
      </c>
      <c r="BJ216" s="21" t="s">
        <v>71</v>
      </c>
      <c r="BK216" s="21" t="s">
        <v>71</v>
      </c>
      <c r="BL216" s="21" t="s">
        <v>71</v>
      </c>
      <c r="BM216" s="21" t="s">
        <v>71</v>
      </c>
      <c r="BN216" s="18">
        <f>-2764120.2</f>
        <v>-2764120.2</v>
      </c>
      <c r="BO216" s="18"/>
      <c r="BP216" s="18"/>
      <c r="BQ216" s="22" t="s">
        <v>71</v>
      </c>
    </row>
    <row r="217" spans="1:69" s="1" customFormat="1" ht="24" customHeight="1">
      <c r="A217" s="16" t="s">
        <v>383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384</v>
      </c>
      <c r="N217" s="23"/>
      <c r="O217" s="23"/>
      <c r="P217" s="23" t="s">
        <v>70</v>
      </c>
      <c r="Q217" s="23"/>
      <c r="R217" s="23"/>
      <c r="S217" s="23"/>
      <c r="T217" s="23"/>
      <c r="U217" s="25" t="s">
        <v>71</v>
      </c>
      <c r="V217" s="25"/>
      <c r="W217" s="25"/>
      <c r="X217" s="25" t="s">
        <v>71</v>
      </c>
      <c r="Y217" s="25"/>
      <c r="Z217" s="25"/>
      <c r="AA217" s="25"/>
      <c r="AB217" s="25" t="s">
        <v>71</v>
      </c>
      <c r="AC217" s="25"/>
      <c r="AD217" s="25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5" t="s">
        <v>71</v>
      </c>
      <c r="AU217" s="25"/>
      <c r="AV217" s="25"/>
      <c r="AW217" s="25" t="s">
        <v>71</v>
      </c>
      <c r="AX217" s="25"/>
      <c r="AY217" s="25" t="s">
        <v>71</v>
      </c>
      <c r="AZ217" s="25"/>
      <c r="BA217" s="25" t="s">
        <v>71</v>
      </c>
      <c r="BB217" s="25"/>
      <c r="BC217" s="25"/>
      <c r="BD217" s="25" t="s">
        <v>71</v>
      </c>
      <c r="BE217" s="25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5" t="s">
        <v>71</v>
      </c>
      <c r="BO217" s="25"/>
      <c r="BP217" s="25"/>
      <c r="BQ217" s="27" t="s">
        <v>71</v>
      </c>
    </row>
    <row r="218" spans="1:69" s="1" customFormat="1" ht="13.5" customHeight="1">
      <c r="A218" s="16" t="s">
        <v>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384</v>
      </c>
      <c r="N218" s="23"/>
      <c r="O218" s="23"/>
      <c r="P218" s="23" t="s">
        <v>9</v>
      </c>
      <c r="Q218" s="23"/>
      <c r="R218" s="23"/>
      <c r="S218" s="23"/>
      <c r="T218" s="23"/>
      <c r="U218" s="25" t="s">
        <v>71</v>
      </c>
      <c r="V218" s="25"/>
      <c r="W218" s="25"/>
      <c r="X218" s="25" t="s">
        <v>71</v>
      </c>
      <c r="Y218" s="25"/>
      <c r="Z218" s="25"/>
      <c r="AA218" s="25"/>
      <c r="AB218" s="25" t="s">
        <v>71</v>
      </c>
      <c r="AC218" s="25"/>
      <c r="AD218" s="25"/>
      <c r="AE218" s="26" t="s">
        <v>71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5" t="s">
        <v>71</v>
      </c>
      <c r="AU218" s="25"/>
      <c r="AV218" s="25"/>
      <c r="AW218" s="25" t="s">
        <v>71</v>
      </c>
      <c r="AX218" s="25"/>
      <c r="AY218" s="25" t="s">
        <v>71</v>
      </c>
      <c r="AZ218" s="25"/>
      <c r="BA218" s="25" t="s">
        <v>71</v>
      </c>
      <c r="BB218" s="25"/>
      <c r="BC218" s="25"/>
      <c r="BD218" s="25" t="s">
        <v>71</v>
      </c>
      <c r="BE218" s="25"/>
      <c r="BF218" s="26" t="s">
        <v>71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5" t="s">
        <v>71</v>
      </c>
      <c r="BO218" s="25"/>
      <c r="BP218" s="25"/>
      <c r="BQ218" s="27" t="s">
        <v>71</v>
      </c>
    </row>
    <row r="219" spans="1:69" s="1" customFormat="1" ht="24" customHeight="1">
      <c r="A219" s="16" t="s">
        <v>385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386</v>
      </c>
      <c r="N219" s="23"/>
      <c r="O219" s="23"/>
      <c r="P219" s="23" t="s">
        <v>70</v>
      </c>
      <c r="Q219" s="23"/>
      <c r="R219" s="23"/>
      <c r="S219" s="23"/>
      <c r="T219" s="23"/>
      <c r="U219" s="25" t="s">
        <v>71</v>
      </c>
      <c r="V219" s="25"/>
      <c r="W219" s="25"/>
      <c r="X219" s="25" t="s">
        <v>71</v>
      </c>
      <c r="Y219" s="25"/>
      <c r="Z219" s="25"/>
      <c r="AA219" s="25"/>
      <c r="AB219" s="25" t="s">
        <v>71</v>
      </c>
      <c r="AC219" s="25"/>
      <c r="AD219" s="25"/>
      <c r="AE219" s="26" t="s">
        <v>71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5" t="s">
        <v>71</v>
      </c>
      <c r="AU219" s="25"/>
      <c r="AV219" s="25"/>
      <c r="AW219" s="25" t="s">
        <v>71</v>
      </c>
      <c r="AX219" s="25"/>
      <c r="AY219" s="25" t="s">
        <v>71</v>
      </c>
      <c r="AZ219" s="25"/>
      <c r="BA219" s="25" t="s">
        <v>71</v>
      </c>
      <c r="BB219" s="25"/>
      <c r="BC219" s="25"/>
      <c r="BD219" s="25" t="s">
        <v>71</v>
      </c>
      <c r="BE219" s="25"/>
      <c r="BF219" s="26" t="s">
        <v>71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5" t="s">
        <v>71</v>
      </c>
      <c r="BO219" s="25"/>
      <c r="BP219" s="25"/>
      <c r="BQ219" s="27" t="s">
        <v>71</v>
      </c>
    </row>
    <row r="220" spans="1:69" s="1" customFormat="1" ht="13.5" customHeight="1">
      <c r="A220" s="16" t="s">
        <v>9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386</v>
      </c>
      <c r="N220" s="23"/>
      <c r="O220" s="23"/>
      <c r="P220" s="23" t="s">
        <v>9</v>
      </c>
      <c r="Q220" s="23"/>
      <c r="R220" s="23"/>
      <c r="S220" s="23"/>
      <c r="T220" s="23"/>
      <c r="U220" s="25" t="s">
        <v>71</v>
      </c>
      <c r="V220" s="25"/>
      <c r="W220" s="25"/>
      <c r="X220" s="25" t="s">
        <v>71</v>
      </c>
      <c r="Y220" s="25"/>
      <c r="Z220" s="25"/>
      <c r="AA220" s="25"/>
      <c r="AB220" s="25" t="s">
        <v>71</v>
      </c>
      <c r="AC220" s="25"/>
      <c r="AD220" s="25"/>
      <c r="AE220" s="26" t="s">
        <v>71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5" t="s">
        <v>71</v>
      </c>
      <c r="AU220" s="25"/>
      <c r="AV220" s="25"/>
      <c r="AW220" s="25" t="s">
        <v>71</v>
      </c>
      <c r="AX220" s="25"/>
      <c r="AY220" s="25" t="s">
        <v>71</v>
      </c>
      <c r="AZ220" s="25"/>
      <c r="BA220" s="25" t="s">
        <v>71</v>
      </c>
      <c r="BB220" s="25"/>
      <c r="BC220" s="25"/>
      <c r="BD220" s="25" t="s">
        <v>71</v>
      </c>
      <c r="BE220" s="25"/>
      <c r="BF220" s="26" t="s">
        <v>71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5" t="s">
        <v>71</v>
      </c>
      <c r="BO220" s="25"/>
      <c r="BP220" s="25"/>
      <c r="BQ220" s="27" t="s">
        <v>71</v>
      </c>
    </row>
    <row r="221" spans="1:69" s="1" customFormat="1" ht="13.5" customHeight="1">
      <c r="A221" s="16" t="s">
        <v>387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388</v>
      </c>
      <c r="N221" s="23"/>
      <c r="O221" s="23"/>
      <c r="P221" s="23" t="s">
        <v>389</v>
      </c>
      <c r="Q221" s="23"/>
      <c r="R221" s="23"/>
      <c r="S221" s="23"/>
      <c r="T221" s="23"/>
      <c r="U221" s="24">
        <f>26042736.46</f>
        <v>26042736.46</v>
      </c>
      <c r="V221" s="24"/>
      <c r="W221" s="24"/>
      <c r="X221" s="25" t="s">
        <v>71</v>
      </c>
      <c r="Y221" s="25"/>
      <c r="Z221" s="25"/>
      <c r="AA221" s="25"/>
      <c r="AB221" s="24">
        <f>26042736.46</f>
        <v>26042736.46</v>
      </c>
      <c r="AC221" s="24"/>
      <c r="AD221" s="24"/>
      <c r="AE221" s="28">
        <f>-21518691</f>
        <v>-21518691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4524045.46</f>
        <v>4524045.46</v>
      </c>
      <c r="AU221" s="24"/>
      <c r="AV221" s="24"/>
      <c r="AW221" s="25" t="s">
        <v>71</v>
      </c>
      <c r="AX221" s="25"/>
      <c r="AY221" s="24">
        <f>2187274.35</f>
        <v>2187274.35</v>
      </c>
      <c r="AZ221" s="24"/>
      <c r="BA221" s="25" t="s">
        <v>71</v>
      </c>
      <c r="BB221" s="25"/>
      <c r="BC221" s="25"/>
      <c r="BD221" s="24">
        <f>2187274.35</f>
        <v>2187274.35</v>
      </c>
      <c r="BE221" s="24"/>
      <c r="BF221" s="28">
        <f>-4951394.55</f>
        <v>-4951394.55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-2764120.2</f>
        <v>-2764120.2</v>
      </c>
      <c r="BO221" s="24"/>
      <c r="BP221" s="24"/>
      <c r="BQ221" s="27" t="s">
        <v>71</v>
      </c>
    </row>
    <row r="222" spans="1:69" s="1" customFormat="1" ht="13.5" customHeight="1">
      <c r="A222" s="16" t="s">
        <v>390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391</v>
      </c>
      <c r="N222" s="23"/>
      <c r="O222" s="23"/>
      <c r="P222" s="23" t="s">
        <v>392</v>
      </c>
      <c r="Q222" s="23"/>
      <c r="R222" s="23"/>
      <c r="S222" s="23"/>
      <c r="T222" s="23"/>
      <c r="U222" s="24">
        <f>-12085260</f>
        <v>-12085260</v>
      </c>
      <c r="V222" s="24"/>
      <c r="W222" s="24"/>
      <c r="X222" s="25" t="s">
        <v>71</v>
      </c>
      <c r="Y222" s="25"/>
      <c r="Z222" s="25"/>
      <c r="AA222" s="25"/>
      <c r="AB222" s="24">
        <f>-12085260</f>
        <v>-12085260</v>
      </c>
      <c r="AC222" s="24"/>
      <c r="AD222" s="24"/>
      <c r="AE222" s="28">
        <f>-22180054</f>
        <v>-22180054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-34265314</f>
        <v>-34265314</v>
      </c>
      <c r="AU222" s="24"/>
      <c r="AV222" s="24"/>
      <c r="AW222" s="25" t="s">
        <v>71</v>
      </c>
      <c r="AX222" s="25"/>
      <c r="AY222" s="24">
        <f>-5760696.91</f>
        <v>-5760696.91</v>
      </c>
      <c r="AZ222" s="24"/>
      <c r="BA222" s="25" t="s">
        <v>71</v>
      </c>
      <c r="BB222" s="25"/>
      <c r="BC222" s="25"/>
      <c r="BD222" s="24">
        <f>-5760696.91</f>
        <v>-5760696.91</v>
      </c>
      <c r="BE222" s="24"/>
      <c r="BF222" s="28">
        <f>-5044128.55</f>
        <v>-5044128.55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4">
        <f>-10804825.46</f>
        <v>-10804825.46</v>
      </c>
      <c r="BO222" s="24"/>
      <c r="BP222" s="24"/>
      <c r="BQ222" s="27" t="s">
        <v>71</v>
      </c>
    </row>
    <row r="223" spans="1:69" s="1" customFormat="1" ht="13.5" customHeight="1">
      <c r="A223" s="16" t="s">
        <v>393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391</v>
      </c>
      <c r="N223" s="23"/>
      <c r="O223" s="23"/>
      <c r="P223" s="23" t="s">
        <v>394</v>
      </c>
      <c r="Q223" s="23"/>
      <c r="R223" s="23"/>
      <c r="S223" s="23"/>
      <c r="T223" s="23"/>
      <c r="U223" s="24">
        <f>-12085260</f>
        <v>-12085260</v>
      </c>
      <c r="V223" s="24"/>
      <c r="W223" s="24"/>
      <c r="X223" s="25" t="s">
        <v>71</v>
      </c>
      <c r="Y223" s="25"/>
      <c r="Z223" s="25"/>
      <c r="AA223" s="25"/>
      <c r="AB223" s="24">
        <f>-12085260</f>
        <v>-12085260</v>
      </c>
      <c r="AC223" s="24"/>
      <c r="AD223" s="24"/>
      <c r="AE223" s="28">
        <f>-22180054</f>
        <v>-22180054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-34265314</f>
        <v>-34265314</v>
      </c>
      <c r="AU223" s="24"/>
      <c r="AV223" s="24"/>
      <c r="AW223" s="25" t="s">
        <v>71</v>
      </c>
      <c r="AX223" s="25"/>
      <c r="AY223" s="24">
        <f>-5760696.91</f>
        <v>-5760696.91</v>
      </c>
      <c r="AZ223" s="24"/>
      <c r="BA223" s="25" t="s">
        <v>71</v>
      </c>
      <c r="BB223" s="25"/>
      <c r="BC223" s="25"/>
      <c r="BD223" s="24">
        <f>-5760696.91</f>
        <v>-5760696.91</v>
      </c>
      <c r="BE223" s="24"/>
      <c r="BF223" s="28">
        <f>-5044128.55</f>
        <v>-5044128.55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4">
        <f>-10804825.46</f>
        <v>-10804825.46</v>
      </c>
      <c r="BO223" s="24"/>
      <c r="BP223" s="24"/>
      <c r="BQ223" s="27" t="s">
        <v>71</v>
      </c>
    </row>
    <row r="224" spans="1:69" s="1" customFormat="1" ht="24" customHeight="1">
      <c r="A224" s="16" t="s">
        <v>395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391</v>
      </c>
      <c r="N224" s="23"/>
      <c r="O224" s="23"/>
      <c r="P224" s="23" t="s">
        <v>396</v>
      </c>
      <c r="Q224" s="23"/>
      <c r="R224" s="23"/>
      <c r="S224" s="23"/>
      <c r="T224" s="23"/>
      <c r="U224" s="24">
        <f>-12085260</f>
        <v>-12085260</v>
      </c>
      <c r="V224" s="24"/>
      <c r="W224" s="24"/>
      <c r="X224" s="25" t="s">
        <v>71</v>
      </c>
      <c r="Y224" s="25"/>
      <c r="Z224" s="25"/>
      <c r="AA224" s="25"/>
      <c r="AB224" s="24">
        <f>-12085260</f>
        <v>-12085260</v>
      </c>
      <c r="AC224" s="24"/>
      <c r="AD224" s="24"/>
      <c r="AE224" s="28">
        <f>-22180054</f>
        <v>-22180054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-34265314</f>
        <v>-34265314</v>
      </c>
      <c r="AU224" s="24"/>
      <c r="AV224" s="24"/>
      <c r="AW224" s="25" t="s">
        <v>71</v>
      </c>
      <c r="AX224" s="25"/>
      <c r="AY224" s="24">
        <f>-5760696.91</f>
        <v>-5760696.91</v>
      </c>
      <c r="AZ224" s="24"/>
      <c r="BA224" s="25" t="s">
        <v>71</v>
      </c>
      <c r="BB224" s="25"/>
      <c r="BC224" s="25"/>
      <c r="BD224" s="24">
        <f>-5760696.91</f>
        <v>-5760696.91</v>
      </c>
      <c r="BE224" s="24"/>
      <c r="BF224" s="28">
        <f>-5044128.55</f>
        <v>-5044128.55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4">
        <f>-10804825.46</f>
        <v>-10804825.46</v>
      </c>
      <c r="BO224" s="24"/>
      <c r="BP224" s="24"/>
      <c r="BQ224" s="27" t="s">
        <v>71</v>
      </c>
    </row>
    <row r="225" spans="1:69" s="1" customFormat="1" ht="24" customHeight="1">
      <c r="A225" s="16" t="s">
        <v>397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391</v>
      </c>
      <c r="N225" s="23"/>
      <c r="O225" s="23"/>
      <c r="P225" s="23" t="s">
        <v>398</v>
      </c>
      <c r="Q225" s="23"/>
      <c r="R225" s="23"/>
      <c r="S225" s="23"/>
      <c r="T225" s="23"/>
      <c r="U225" s="24">
        <f>-12085260</f>
        <v>-12085260</v>
      </c>
      <c r="V225" s="24"/>
      <c r="W225" s="24"/>
      <c r="X225" s="25" t="s">
        <v>71</v>
      </c>
      <c r="Y225" s="25"/>
      <c r="Z225" s="25"/>
      <c r="AA225" s="25"/>
      <c r="AB225" s="24">
        <f>-12085260</f>
        <v>-12085260</v>
      </c>
      <c r="AC225" s="24"/>
      <c r="AD225" s="24"/>
      <c r="AE225" s="28">
        <f>-22180054</f>
        <v>-22180054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-34265314</f>
        <v>-34265314</v>
      </c>
      <c r="AU225" s="24"/>
      <c r="AV225" s="24"/>
      <c r="AW225" s="25" t="s">
        <v>71</v>
      </c>
      <c r="AX225" s="25"/>
      <c r="AY225" s="24">
        <f>-5760696.91</f>
        <v>-5760696.91</v>
      </c>
      <c r="AZ225" s="24"/>
      <c r="BA225" s="25" t="s">
        <v>71</v>
      </c>
      <c r="BB225" s="25"/>
      <c r="BC225" s="25"/>
      <c r="BD225" s="24">
        <f>-5760696.91</f>
        <v>-5760696.91</v>
      </c>
      <c r="BE225" s="24"/>
      <c r="BF225" s="28">
        <f>-5044128.55</f>
        <v>-5044128.55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-10804825.46</f>
        <v>-10804825.46</v>
      </c>
      <c r="BO225" s="24"/>
      <c r="BP225" s="24"/>
      <c r="BQ225" s="27" t="s">
        <v>71</v>
      </c>
    </row>
    <row r="226" spans="1:69" s="1" customFormat="1" ht="13.5" customHeight="1">
      <c r="A226" s="16" t="s">
        <v>399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400</v>
      </c>
      <c r="N226" s="23"/>
      <c r="O226" s="23"/>
      <c r="P226" s="23" t="s">
        <v>401</v>
      </c>
      <c r="Q226" s="23"/>
      <c r="R226" s="23"/>
      <c r="S226" s="23"/>
      <c r="T226" s="23"/>
      <c r="U226" s="24">
        <f>38127996.46</f>
        <v>38127996.46</v>
      </c>
      <c r="V226" s="24"/>
      <c r="W226" s="24"/>
      <c r="X226" s="25" t="s">
        <v>71</v>
      </c>
      <c r="Y226" s="25"/>
      <c r="Z226" s="25"/>
      <c r="AA226" s="25"/>
      <c r="AB226" s="24">
        <f>38127996.46</f>
        <v>38127996.46</v>
      </c>
      <c r="AC226" s="24"/>
      <c r="AD226" s="24"/>
      <c r="AE226" s="28">
        <f>661363</f>
        <v>661363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38789359.46</f>
        <v>38789359.46</v>
      </c>
      <c r="AU226" s="24"/>
      <c r="AV226" s="24"/>
      <c r="AW226" s="25" t="s">
        <v>71</v>
      </c>
      <c r="AX226" s="25"/>
      <c r="AY226" s="24">
        <f>7947971.26</f>
        <v>7947971.26</v>
      </c>
      <c r="AZ226" s="24"/>
      <c r="BA226" s="25" t="s">
        <v>71</v>
      </c>
      <c r="BB226" s="25"/>
      <c r="BC226" s="25"/>
      <c r="BD226" s="24">
        <f>7947971.26</f>
        <v>7947971.26</v>
      </c>
      <c r="BE226" s="24"/>
      <c r="BF226" s="28">
        <f>92734</f>
        <v>92734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8040705.26</f>
        <v>8040705.26</v>
      </c>
      <c r="BO226" s="24"/>
      <c r="BP226" s="24"/>
      <c r="BQ226" s="27" t="s">
        <v>71</v>
      </c>
    </row>
    <row r="227" spans="1:69" s="1" customFormat="1" ht="13.5" customHeight="1">
      <c r="A227" s="16" t="s">
        <v>402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400</v>
      </c>
      <c r="N227" s="23"/>
      <c r="O227" s="23"/>
      <c r="P227" s="23" t="s">
        <v>403</v>
      </c>
      <c r="Q227" s="23"/>
      <c r="R227" s="23"/>
      <c r="S227" s="23"/>
      <c r="T227" s="23"/>
      <c r="U227" s="24">
        <f>38127996.46</f>
        <v>38127996.46</v>
      </c>
      <c r="V227" s="24"/>
      <c r="W227" s="24"/>
      <c r="X227" s="25" t="s">
        <v>71</v>
      </c>
      <c r="Y227" s="25"/>
      <c r="Z227" s="25"/>
      <c r="AA227" s="25"/>
      <c r="AB227" s="24">
        <f>38127996.46</f>
        <v>38127996.46</v>
      </c>
      <c r="AC227" s="24"/>
      <c r="AD227" s="24"/>
      <c r="AE227" s="28">
        <f>661363</f>
        <v>661363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38789359.46</f>
        <v>38789359.46</v>
      </c>
      <c r="AU227" s="24"/>
      <c r="AV227" s="24"/>
      <c r="AW227" s="25" t="s">
        <v>71</v>
      </c>
      <c r="AX227" s="25"/>
      <c r="AY227" s="24">
        <f>7947971.26</f>
        <v>7947971.26</v>
      </c>
      <c r="AZ227" s="24"/>
      <c r="BA227" s="25" t="s">
        <v>71</v>
      </c>
      <c r="BB227" s="25"/>
      <c r="BC227" s="25"/>
      <c r="BD227" s="24">
        <f>7947971.26</f>
        <v>7947971.26</v>
      </c>
      <c r="BE227" s="24"/>
      <c r="BF227" s="28">
        <f>92734</f>
        <v>92734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8040705.26</f>
        <v>8040705.26</v>
      </c>
      <c r="BO227" s="24"/>
      <c r="BP227" s="24"/>
      <c r="BQ227" s="27" t="s">
        <v>71</v>
      </c>
    </row>
    <row r="228" spans="1:69" s="1" customFormat="1" ht="24" customHeight="1">
      <c r="A228" s="16" t="s">
        <v>404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400</v>
      </c>
      <c r="N228" s="23"/>
      <c r="O228" s="23"/>
      <c r="P228" s="23" t="s">
        <v>405</v>
      </c>
      <c r="Q228" s="23"/>
      <c r="R228" s="23"/>
      <c r="S228" s="23"/>
      <c r="T228" s="23"/>
      <c r="U228" s="24">
        <f>38127996.46</f>
        <v>38127996.46</v>
      </c>
      <c r="V228" s="24"/>
      <c r="W228" s="24"/>
      <c r="X228" s="25" t="s">
        <v>71</v>
      </c>
      <c r="Y228" s="25"/>
      <c r="Z228" s="25"/>
      <c r="AA228" s="25"/>
      <c r="AB228" s="24">
        <f>38127996.46</f>
        <v>38127996.46</v>
      </c>
      <c r="AC228" s="24"/>
      <c r="AD228" s="24"/>
      <c r="AE228" s="28">
        <f>661363</f>
        <v>661363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4">
        <f>38789359.46</f>
        <v>38789359.46</v>
      </c>
      <c r="AU228" s="24"/>
      <c r="AV228" s="24"/>
      <c r="AW228" s="25" t="s">
        <v>71</v>
      </c>
      <c r="AX228" s="25"/>
      <c r="AY228" s="24">
        <f>7947971.26</f>
        <v>7947971.26</v>
      </c>
      <c r="AZ228" s="24"/>
      <c r="BA228" s="25" t="s">
        <v>71</v>
      </c>
      <c r="BB228" s="25"/>
      <c r="BC228" s="25"/>
      <c r="BD228" s="24">
        <f>7947971.26</f>
        <v>7947971.26</v>
      </c>
      <c r="BE228" s="24"/>
      <c r="BF228" s="28">
        <f>92734</f>
        <v>92734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4">
        <f>8040705.26</f>
        <v>8040705.26</v>
      </c>
      <c r="BO228" s="24"/>
      <c r="BP228" s="24"/>
      <c r="BQ228" s="27" t="s">
        <v>71</v>
      </c>
    </row>
    <row r="229" spans="1:69" s="1" customFormat="1" ht="24" customHeight="1">
      <c r="A229" s="16" t="s">
        <v>406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400</v>
      </c>
      <c r="N229" s="23"/>
      <c r="O229" s="23"/>
      <c r="P229" s="23" t="s">
        <v>407</v>
      </c>
      <c r="Q229" s="23"/>
      <c r="R229" s="23"/>
      <c r="S229" s="23"/>
      <c r="T229" s="23"/>
      <c r="U229" s="24">
        <f>38127996.46</f>
        <v>38127996.46</v>
      </c>
      <c r="V229" s="24"/>
      <c r="W229" s="24"/>
      <c r="X229" s="25" t="s">
        <v>71</v>
      </c>
      <c r="Y229" s="25"/>
      <c r="Z229" s="25"/>
      <c r="AA229" s="25"/>
      <c r="AB229" s="24">
        <f>38127996.46</f>
        <v>38127996.46</v>
      </c>
      <c r="AC229" s="24"/>
      <c r="AD229" s="24"/>
      <c r="AE229" s="28">
        <f>661363</f>
        <v>661363</v>
      </c>
      <c r="AF229" s="26" t="s">
        <v>71</v>
      </c>
      <c r="AG229" s="25" t="s">
        <v>71</v>
      </c>
      <c r="AH229" s="25"/>
      <c r="AI229" s="25"/>
      <c r="AJ229" s="25" t="s">
        <v>71</v>
      </c>
      <c r="AK229" s="25"/>
      <c r="AL229" s="25" t="s">
        <v>71</v>
      </c>
      <c r="AM229" s="25"/>
      <c r="AN229" s="25" t="s">
        <v>71</v>
      </c>
      <c r="AO229" s="25"/>
      <c r="AP229" s="25" t="s">
        <v>71</v>
      </c>
      <c r="AQ229" s="25"/>
      <c r="AR229" s="25"/>
      <c r="AS229" s="26" t="s">
        <v>71</v>
      </c>
      <c r="AT229" s="24">
        <f>38789359.46</f>
        <v>38789359.46</v>
      </c>
      <c r="AU229" s="24"/>
      <c r="AV229" s="24"/>
      <c r="AW229" s="25" t="s">
        <v>71</v>
      </c>
      <c r="AX229" s="25"/>
      <c r="AY229" s="24">
        <f>7947971.26</f>
        <v>7947971.26</v>
      </c>
      <c r="AZ229" s="24"/>
      <c r="BA229" s="25" t="s">
        <v>71</v>
      </c>
      <c r="BB229" s="25"/>
      <c r="BC229" s="25"/>
      <c r="BD229" s="24">
        <f>7947971.26</f>
        <v>7947971.26</v>
      </c>
      <c r="BE229" s="24"/>
      <c r="BF229" s="28">
        <f>92734</f>
        <v>92734</v>
      </c>
      <c r="BG229" s="26" t="s">
        <v>71</v>
      </c>
      <c r="BH229" s="26" t="s">
        <v>71</v>
      </c>
      <c r="BI229" s="26" t="s">
        <v>71</v>
      </c>
      <c r="BJ229" s="26" t="s">
        <v>71</v>
      </c>
      <c r="BK229" s="26" t="s">
        <v>71</v>
      </c>
      <c r="BL229" s="26" t="s">
        <v>71</v>
      </c>
      <c r="BM229" s="26" t="s">
        <v>71</v>
      </c>
      <c r="BN229" s="24">
        <f>8040705.26</f>
        <v>8040705.26</v>
      </c>
      <c r="BO229" s="24"/>
      <c r="BP229" s="24"/>
      <c r="BQ229" s="27" t="s">
        <v>71</v>
      </c>
    </row>
    <row r="230" spans="1:69" s="1" customFormat="1" ht="13.5" customHeight="1">
      <c r="A230" s="29" t="s">
        <v>9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0" t="s">
        <v>9</v>
      </c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</row>
    <row r="231" spans="1:69" s="1" customFormat="1" ht="15.75" customHeight="1">
      <c r="A231" s="12" t="s">
        <v>408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</row>
    <row r="232" spans="1:69" s="1" customFormat="1" ht="13.5" customHeight="1">
      <c r="A232" s="39" t="s">
        <v>409</v>
      </c>
      <c r="B232" s="3" t="s">
        <v>21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 t="s">
        <v>22</v>
      </c>
      <c r="W232" s="3"/>
      <c r="X232" s="3"/>
      <c r="Y232" s="40" t="s">
        <v>410</v>
      </c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3" t="s">
        <v>413</v>
      </c>
      <c r="BA232" s="3"/>
      <c r="BB232" s="3"/>
      <c r="BC232" s="3"/>
      <c r="BD232" s="3"/>
      <c r="BE232" s="29" t="s">
        <v>9</v>
      </c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</row>
    <row r="233" spans="1:69" s="1" customFormat="1" ht="66" customHeight="1">
      <c r="A233" s="3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 t="s">
        <v>29</v>
      </c>
      <c r="Z233" s="3"/>
      <c r="AA233" s="3"/>
      <c r="AB233" s="3"/>
      <c r="AC233" s="3" t="s">
        <v>30</v>
      </c>
      <c r="AD233" s="3"/>
      <c r="AE233" s="3"/>
      <c r="AF233" s="3" t="s">
        <v>31</v>
      </c>
      <c r="AG233" s="3"/>
      <c r="AH233" s="3"/>
      <c r="AI233" s="3" t="s">
        <v>32</v>
      </c>
      <c r="AJ233" s="3"/>
      <c r="AK233" s="3" t="s">
        <v>33</v>
      </c>
      <c r="AL233" s="3"/>
      <c r="AM233" s="3"/>
      <c r="AN233" s="3"/>
      <c r="AO233" s="3" t="s">
        <v>34</v>
      </c>
      <c r="AP233" s="3"/>
      <c r="AQ233" s="3"/>
      <c r="AR233" s="3" t="s">
        <v>35</v>
      </c>
      <c r="AS233" s="3"/>
      <c r="AT233" s="3"/>
      <c r="AU233" s="3" t="s">
        <v>411</v>
      </c>
      <c r="AV233" s="3"/>
      <c r="AW233" s="3"/>
      <c r="AX233" s="3" t="s">
        <v>412</v>
      </c>
      <c r="AY233" s="3"/>
      <c r="AZ233" s="3"/>
      <c r="BA233" s="3"/>
      <c r="BB233" s="3"/>
      <c r="BC233" s="3"/>
      <c r="BD233" s="3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</row>
    <row r="234" spans="1:69" s="1" customFormat="1" ht="13.5" customHeight="1">
      <c r="A234" s="39"/>
      <c r="B234" s="23" t="s">
        <v>39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 t="s">
        <v>40</v>
      </c>
      <c r="W234" s="23"/>
      <c r="X234" s="23"/>
      <c r="Y234" s="23" t="s">
        <v>41</v>
      </c>
      <c r="Z234" s="23"/>
      <c r="AA234" s="23"/>
      <c r="AB234" s="23"/>
      <c r="AC234" s="23" t="s">
        <v>42</v>
      </c>
      <c r="AD234" s="23"/>
      <c r="AE234" s="23"/>
      <c r="AF234" s="23" t="s">
        <v>43</v>
      </c>
      <c r="AG234" s="23"/>
      <c r="AH234" s="23"/>
      <c r="AI234" s="23" t="s">
        <v>44</v>
      </c>
      <c r="AJ234" s="23"/>
      <c r="AK234" s="23" t="s">
        <v>45</v>
      </c>
      <c r="AL234" s="23"/>
      <c r="AM234" s="23"/>
      <c r="AN234" s="23"/>
      <c r="AO234" s="23" t="s">
        <v>46</v>
      </c>
      <c r="AP234" s="23"/>
      <c r="AQ234" s="23"/>
      <c r="AR234" s="23" t="s">
        <v>47</v>
      </c>
      <c r="AS234" s="23"/>
      <c r="AT234" s="23"/>
      <c r="AU234" s="23" t="s">
        <v>48</v>
      </c>
      <c r="AV234" s="23"/>
      <c r="AW234" s="23"/>
      <c r="AX234" s="23" t="s">
        <v>49</v>
      </c>
      <c r="AY234" s="23"/>
      <c r="AZ234" s="23" t="s">
        <v>50</v>
      </c>
      <c r="BA234" s="23"/>
      <c r="BB234" s="23"/>
      <c r="BC234" s="23"/>
      <c r="BD234" s="23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</row>
    <row r="235" spans="1:69" s="1" customFormat="1" ht="13.5" customHeight="1">
      <c r="A235" s="39"/>
      <c r="B235" s="41" t="s">
        <v>414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2" t="s">
        <v>415</v>
      </c>
      <c r="W235" s="42"/>
      <c r="X235" s="42"/>
      <c r="Y235" s="19" t="s">
        <v>71</v>
      </c>
      <c r="Z235" s="19"/>
      <c r="AA235" s="19"/>
      <c r="AB235" s="19"/>
      <c r="AC235" s="19" t="s">
        <v>71</v>
      </c>
      <c r="AD235" s="19"/>
      <c r="AE235" s="19"/>
      <c r="AF235" s="19" t="s">
        <v>71</v>
      </c>
      <c r="AG235" s="19"/>
      <c r="AH235" s="19"/>
      <c r="AI235" s="19" t="s">
        <v>71</v>
      </c>
      <c r="AJ235" s="19"/>
      <c r="AK235" s="19" t="s">
        <v>71</v>
      </c>
      <c r="AL235" s="19"/>
      <c r="AM235" s="19"/>
      <c r="AN235" s="19"/>
      <c r="AO235" s="18">
        <f>92734</f>
        <v>92734</v>
      </c>
      <c r="AP235" s="18"/>
      <c r="AQ235" s="18"/>
      <c r="AR235" s="19" t="s">
        <v>71</v>
      </c>
      <c r="AS235" s="19"/>
      <c r="AT235" s="19"/>
      <c r="AU235" s="19" t="s">
        <v>71</v>
      </c>
      <c r="AV235" s="19"/>
      <c r="AW235" s="19"/>
      <c r="AX235" s="19" t="s">
        <v>71</v>
      </c>
      <c r="AY235" s="19"/>
      <c r="AZ235" s="43">
        <f>92734</f>
        <v>92734</v>
      </c>
      <c r="BA235" s="43"/>
      <c r="BB235" s="43"/>
      <c r="BC235" s="43"/>
      <c r="BD235" s="43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</row>
    <row r="236" spans="1:69" s="1" customFormat="1" ht="13.5" customHeight="1">
      <c r="A236" s="39"/>
      <c r="B236" s="44" t="s">
        <v>416</v>
      </c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5" t="s">
        <v>417</v>
      </c>
      <c r="W236" s="45"/>
      <c r="X236" s="45"/>
      <c r="Y236" s="25" t="s">
        <v>71</v>
      </c>
      <c r="Z236" s="25"/>
      <c r="AA236" s="25"/>
      <c r="AB236" s="25"/>
      <c r="AC236" s="25" t="s">
        <v>71</v>
      </c>
      <c r="AD236" s="25"/>
      <c r="AE236" s="25"/>
      <c r="AF236" s="25" t="s">
        <v>71</v>
      </c>
      <c r="AG236" s="25"/>
      <c r="AH236" s="25"/>
      <c r="AI236" s="25" t="s">
        <v>71</v>
      </c>
      <c r="AJ236" s="25"/>
      <c r="AK236" s="25" t="s">
        <v>71</v>
      </c>
      <c r="AL236" s="25"/>
      <c r="AM236" s="25"/>
      <c r="AN236" s="25"/>
      <c r="AO236" s="25" t="s">
        <v>71</v>
      </c>
      <c r="AP236" s="25"/>
      <c r="AQ236" s="25"/>
      <c r="AR236" s="25" t="s">
        <v>71</v>
      </c>
      <c r="AS236" s="25"/>
      <c r="AT236" s="25"/>
      <c r="AU236" s="25" t="s">
        <v>71</v>
      </c>
      <c r="AV236" s="25"/>
      <c r="AW236" s="25"/>
      <c r="AX236" s="25" t="s">
        <v>71</v>
      </c>
      <c r="AY236" s="25"/>
      <c r="AZ236" s="46" t="s">
        <v>71</v>
      </c>
      <c r="BA236" s="46"/>
      <c r="BB236" s="46"/>
      <c r="BC236" s="46"/>
      <c r="BD236" s="4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13.5" customHeight="1">
      <c r="A237" s="39"/>
      <c r="B237" s="47" t="s">
        <v>418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8" t="s">
        <v>9</v>
      </c>
      <c r="W237" s="48"/>
      <c r="X237" s="48"/>
      <c r="Y237" s="49" t="s">
        <v>9</v>
      </c>
      <c r="Z237" s="49"/>
      <c r="AA237" s="49"/>
      <c r="AB237" s="49"/>
      <c r="AC237" s="49" t="s">
        <v>9</v>
      </c>
      <c r="AD237" s="49"/>
      <c r="AE237" s="49"/>
      <c r="AF237" s="49" t="s">
        <v>9</v>
      </c>
      <c r="AG237" s="49"/>
      <c r="AH237" s="49"/>
      <c r="AI237" s="49" t="s">
        <v>9</v>
      </c>
      <c r="AJ237" s="49"/>
      <c r="AK237" s="49" t="s">
        <v>9</v>
      </c>
      <c r="AL237" s="49"/>
      <c r="AM237" s="49"/>
      <c r="AN237" s="49"/>
      <c r="AO237" s="49" t="s">
        <v>9</v>
      </c>
      <c r="AP237" s="49"/>
      <c r="AQ237" s="49"/>
      <c r="AR237" s="49" t="s">
        <v>9</v>
      </c>
      <c r="AS237" s="49"/>
      <c r="AT237" s="49"/>
      <c r="AU237" s="49" t="s">
        <v>9</v>
      </c>
      <c r="AV237" s="49"/>
      <c r="AW237" s="49"/>
      <c r="AX237" s="49" t="s">
        <v>9</v>
      </c>
      <c r="AY237" s="49"/>
      <c r="AZ237" s="50" t="s">
        <v>9</v>
      </c>
      <c r="BA237" s="50"/>
      <c r="BB237" s="50"/>
      <c r="BC237" s="50"/>
      <c r="BD237" s="50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51" t="s">
        <v>9</v>
      </c>
      <c r="C238" s="52" t="s">
        <v>419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3" t="s">
        <v>420</v>
      </c>
      <c r="W238" s="53"/>
      <c r="X238" s="53"/>
      <c r="Y238" s="54" t="s">
        <v>71</v>
      </c>
      <c r="Z238" s="54"/>
      <c r="AA238" s="54"/>
      <c r="AB238" s="54"/>
      <c r="AC238" s="54" t="s">
        <v>71</v>
      </c>
      <c r="AD238" s="54"/>
      <c r="AE238" s="54"/>
      <c r="AF238" s="54" t="s">
        <v>71</v>
      </c>
      <c r="AG238" s="54"/>
      <c r="AH238" s="54"/>
      <c r="AI238" s="54" t="s">
        <v>71</v>
      </c>
      <c r="AJ238" s="54"/>
      <c r="AK238" s="54" t="s">
        <v>71</v>
      </c>
      <c r="AL238" s="54"/>
      <c r="AM238" s="54"/>
      <c r="AN238" s="54"/>
      <c r="AO238" s="54" t="s">
        <v>71</v>
      </c>
      <c r="AP238" s="54"/>
      <c r="AQ238" s="54"/>
      <c r="AR238" s="54" t="s">
        <v>71</v>
      </c>
      <c r="AS238" s="54"/>
      <c r="AT238" s="54"/>
      <c r="AU238" s="54" t="s">
        <v>71</v>
      </c>
      <c r="AV238" s="54"/>
      <c r="AW238" s="54"/>
      <c r="AX238" s="54" t="s">
        <v>71</v>
      </c>
      <c r="AY238" s="54"/>
      <c r="AZ238" s="55" t="s">
        <v>71</v>
      </c>
      <c r="BA238" s="55"/>
      <c r="BB238" s="55"/>
      <c r="BC238" s="55"/>
      <c r="BD238" s="55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56" t="s">
        <v>9</v>
      </c>
      <c r="C239" s="57" t="s">
        <v>421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422</v>
      </c>
      <c r="W239" s="58"/>
      <c r="X239" s="58"/>
      <c r="Y239" s="25" t="s">
        <v>71</v>
      </c>
      <c r="Z239" s="25"/>
      <c r="AA239" s="25"/>
      <c r="AB239" s="25"/>
      <c r="AC239" s="25" t="s">
        <v>71</v>
      </c>
      <c r="AD239" s="25"/>
      <c r="AE239" s="25"/>
      <c r="AF239" s="25" t="s">
        <v>71</v>
      </c>
      <c r="AG239" s="25"/>
      <c r="AH239" s="25"/>
      <c r="AI239" s="25" t="s">
        <v>71</v>
      </c>
      <c r="AJ239" s="25"/>
      <c r="AK239" s="25" t="s">
        <v>71</v>
      </c>
      <c r="AL239" s="25"/>
      <c r="AM239" s="25"/>
      <c r="AN239" s="25"/>
      <c r="AO239" s="25" t="s">
        <v>71</v>
      </c>
      <c r="AP239" s="25"/>
      <c r="AQ239" s="25"/>
      <c r="AR239" s="25" t="s">
        <v>71</v>
      </c>
      <c r="AS239" s="25"/>
      <c r="AT239" s="25"/>
      <c r="AU239" s="25" t="s">
        <v>71</v>
      </c>
      <c r="AV239" s="25"/>
      <c r="AW239" s="25"/>
      <c r="AX239" s="25" t="s">
        <v>71</v>
      </c>
      <c r="AY239" s="25"/>
      <c r="AZ239" s="46" t="s">
        <v>71</v>
      </c>
      <c r="BA239" s="46"/>
      <c r="BB239" s="46"/>
      <c r="BC239" s="46"/>
      <c r="BD239" s="4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56" t="s">
        <v>9</v>
      </c>
      <c r="C240" s="57" t="s">
        <v>423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424</v>
      </c>
      <c r="W240" s="58"/>
      <c r="X240" s="58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13.5" customHeight="1">
      <c r="A241" s="39"/>
      <c r="B241" s="56" t="s">
        <v>9</v>
      </c>
      <c r="C241" s="57" t="s">
        <v>229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425</v>
      </c>
      <c r="W241" s="58"/>
      <c r="X241" s="58"/>
      <c r="Y241" s="25" t="s">
        <v>71</v>
      </c>
      <c r="Z241" s="25"/>
      <c r="AA241" s="25"/>
      <c r="AB241" s="25"/>
      <c r="AC241" s="25" t="s">
        <v>71</v>
      </c>
      <c r="AD241" s="25"/>
      <c r="AE241" s="25"/>
      <c r="AF241" s="25" t="s">
        <v>71</v>
      </c>
      <c r="AG241" s="25"/>
      <c r="AH241" s="25"/>
      <c r="AI241" s="25" t="s">
        <v>71</v>
      </c>
      <c r="AJ241" s="25"/>
      <c r="AK241" s="25" t="s">
        <v>71</v>
      </c>
      <c r="AL241" s="25"/>
      <c r="AM241" s="25"/>
      <c r="AN241" s="25"/>
      <c r="AO241" s="25" t="s">
        <v>71</v>
      </c>
      <c r="AP241" s="25"/>
      <c r="AQ241" s="25"/>
      <c r="AR241" s="25" t="s">
        <v>71</v>
      </c>
      <c r="AS241" s="25"/>
      <c r="AT241" s="25"/>
      <c r="AU241" s="25" t="s">
        <v>71</v>
      </c>
      <c r="AV241" s="25"/>
      <c r="AW241" s="25"/>
      <c r="AX241" s="25" t="s">
        <v>71</v>
      </c>
      <c r="AY241" s="25"/>
      <c r="AZ241" s="46" t="s">
        <v>71</v>
      </c>
      <c r="BA241" s="46"/>
      <c r="BB241" s="46"/>
      <c r="BC241" s="46"/>
      <c r="BD241" s="4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56" t="s">
        <v>9</v>
      </c>
      <c r="C242" s="57" t="s">
        <v>426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427</v>
      </c>
      <c r="W242" s="58"/>
      <c r="X242" s="58"/>
      <c r="Y242" s="25" t="s">
        <v>71</v>
      </c>
      <c r="Z242" s="25"/>
      <c r="AA242" s="25"/>
      <c r="AB242" s="25"/>
      <c r="AC242" s="25" t="s">
        <v>71</v>
      </c>
      <c r="AD242" s="25"/>
      <c r="AE242" s="25"/>
      <c r="AF242" s="25" t="s">
        <v>71</v>
      </c>
      <c r="AG242" s="25"/>
      <c r="AH242" s="25"/>
      <c r="AI242" s="25" t="s">
        <v>71</v>
      </c>
      <c r="AJ242" s="25"/>
      <c r="AK242" s="25" t="s">
        <v>71</v>
      </c>
      <c r="AL242" s="25"/>
      <c r="AM242" s="25"/>
      <c r="AN242" s="25"/>
      <c r="AO242" s="25" t="s">
        <v>71</v>
      </c>
      <c r="AP242" s="25"/>
      <c r="AQ242" s="25"/>
      <c r="AR242" s="25" t="s">
        <v>71</v>
      </c>
      <c r="AS242" s="25"/>
      <c r="AT242" s="25"/>
      <c r="AU242" s="25" t="s">
        <v>71</v>
      </c>
      <c r="AV242" s="25"/>
      <c r="AW242" s="25"/>
      <c r="AX242" s="25" t="s">
        <v>71</v>
      </c>
      <c r="AY242" s="25"/>
      <c r="AZ242" s="46" t="s">
        <v>71</v>
      </c>
      <c r="BA242" s="46"/>
      <c r="BB242" s="46"/>
      <c r="BC242" s="46"/>
      <c r="BD242" s="4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24" customHeight="1">
      <c r="A243" s="39"/>
      <c r="B243" s="56" t="s">
        <v>9</v>
      </c>
      <c r="C243" s="57" t="s">
        <v>428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429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24" customHeight="1">
      <c r="A244" s="39"/>
      <c r="B244" s="56" t="s">
        <v>9</v>
      </c>
      <c r="C244" s="57" t="s">
        <v>430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431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56" t="s">
        <v>9</v>
      </c>
      <c r="C245" s="57" t="s">
        <v>432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433</v>
      </c>
      <c r="W245" s="58"/>
      <c r="X245" s="58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24" customHeight="1">
      <c r="A246" s="39"/>
      <c r="B246" s="56" t="s">
        <v>9</v>
      </c>
      <c r="C246" s="57" t="s">
        <v>434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435</v>
      </c>
      <c r="W246" s="58"/>
      <c r="X246" s="58"/>
      <c r="Y246" s="25" t="s">
        <v>71</v>
      </c>
      <c r="Z246" s="25"/>
      <c r="AA246" s="25"/>
      <c r="AB246" s="25"/>
      <c r="AC246" s="25" t="s">
        <v>71</v>
      </c>
      <c r="AD246" s="25"/>
      <c r="AE246" s="25"/>
      <c r="AF246" s="25" t="s">
        <v>71</v>
      </c>
      <c r="AG246" s="25"/>
      <c r="AH246" s="25"/>
      <c r="AI246" s="25" t="s">
        <v>71</v>
      </c>
      <c r="AJ246" s="25"/>
      <c r="AK246" s="25" t="s">
        <v>71</v>
      </c>
      <c r="AL246" s="25"/>
      <c r="AM246" s="25"/>
      <c r="AN246" s="25"/>
      <c r="AO246" s="25" t="s">
        <v>71</v>
      </c>
      <c r="AP246" s="25"/>
      <c r="AQ246" s="25"/>
      <c r="AR246" s="25" t="s">
        <v>71</v>
      </c>
      <c r="AS246" s="25"/>
      <c r="AT246" s="25"/>
      <c r="AU246" s="25" t="s">
        <v>71</v>
      </c>
      <c r="AV246" s="25"/>
      <c r="AW246" s="25"/>
      <c r="AX246" s="25" t="s">
        <v>71</v>
      </c>
      <c r="AY246" s="25"/>
      <c r="AZ246" s="46" t="s">
        <v>71</v>
      </c>
      <c r="BA246" s="46"/>
      <c r="BB246" s="46"/>
      <c r="BC246" s="46"/>
      <c r="BD246" s="4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24" customHeight="1">
      <c r="A247" s="39"/>
      <c r="B247" s="44" t="s">
        <v>436</v>
      </c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5" t="s">
        <v>437</v>
      </c>
      <c r="W247" s="45"/>
      <c r="X247" s="45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13.5" customHeight="1">
      <c r="A248" s="39"/>
      <c r="B248" s="47" t="s">
        <v>418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8" t="s">
        <v>9</v>
      </c>
      <c r="W248" s="48"/>
      <c r="X248" s="48"/>
      <c r="Y248" s="49" t="s">
        <v>9</v>
      </c>
      <c r="Z248" s="49"/>
      <c r="AA248" s="49"/>
      <c r="AB248" s="49"/>
      <c r="AC248" s="49" t="s">
        <v>9</v>
      </c>
      <c r="AD248" s="49"/>
      <c r="AE248" s="49"/>
      <c r="AF248" s="49" t="s">
        <v>9</v>
      </c>
      <c r="AG248" s="49"/>
      <c r="AH248" s="49"/>
      <c r="AI248" s="49" t="s">
        <v>9</v>
      </c>
      <c r="AJ248" s="49"/>
      <c r="AK248" s="49" t="s">
        <v>9</v>
      </c>
      <c r="AL248" s="49"/>
      <c r="AM248" s="49"/>
      <c r="AN248" s="49"/>
      <c r="AO248" s="49" t="s">
        <v>9</v>
      </c>
      <c r="AP248" s="49"/>
      <c r="AQ248" s="49"/>
      <c r="AR248" s="49" t="s">
        <v>9</v>
      </c>
      <c r="AS248" s="49"/>
      <c r="AT248" s="49"/>
      <c r="AU248" s="49" t="s">
        <v>9</v>
      </c>
      <c r="AV248" s="49"/>
      <c r="AW248" s="49"/>
      <c r="AX248" s="49" t="s">
        <v>9</v>
      </c>
      <c r="AY248" s="49"/>
      <c r="AZ248" s="50" t="s">
        <v>9</v>
      </c>
      <c r="BA248" s="50"/>
      <c r="BB248" s="50"/>
      <c r="BC248" s="50"/>
      <c r="BD248" s="50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1" t="s">
        <v>9</v>
      </c>
      <c r="C249" s="52" t="s">
        <v>419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3" t="s">
        <v>438</v>
      </c>
      <c r="W249" s="53"/>
      <c r="X249" s="53"/>
      <c r="Y249" s="54" t="s">
        <v>71</v>
      </c>
      <c r="Z249" s="54"/>
      <c r="AA249" s="54"/>
      <c r="AB249" s="54"/>
      <c r="AC249" s="54" t="s">
        <v>71</v>
      </c>
      <c r="AD249" s="54"/>
      <c r="AE249" s="54"/>
      <c r="AF249" s="54" t="s">
        <v>71</v>
      </c>
      <c r="AG249" s="54"/>
      <c r="AH249" s="54"/>
      <c r="AI249" s="54" t="s">
        <v>71</v>
      </c>
      <c r="AJ249" s="54"/>
      <c r="AK249" s="54" t="s">
        <v>71</v>
      </c>
      <c r="AL249" s="54"/>
      <c r="AM249" s="54"/>
      <c r="AN249" s="54"/>
      <c r="AO249" s="54" t="s">
        <v>71</v>
      </c>
      <c r="AP249" s="54"/>
      <c r="AQ249" s="54"/>
      <c r="AR249" s="54" t="s">
        <v>71</v>
      </c>
      <c r="AS249" s="54"/>
      <c r="AT249" s="54"/>
      <c r="AU249" s="54" t="s">
        <v>71</v>
      </c>
      <c r="AV249" s="54"/>
      <c r="AW249" s="54"/>
      <c r="AX249" s="54" t="s">
        <v>71</v>
      </c>
      <c r="AY249" s="54"/>
      <c r="AZ249" s="55" t="s">
        <v>71</v>
      </c>
      <c r="BA249" s="55"/>
      <c r="BB249" s="55"/>
      <c r="BC249" s="55"/>
      <c r="BD249" s="55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13.5" customHeight="1">
      <c r="A250" s="39"/>
      <c r="B250" s="56" t="s">
        <v>9</v>
      </c>
      <c r="C250" s="57" t="s">
        <v>421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439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13.5" customHeight="1">
      <c r="A251" s="39"/>
      <c r="B251" s="56" t="s">
        <v>9</v>
      </c>
      <c r="C251" s="57" t="s">
        <v>423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440</v>
      </c>
      <c r="W251" s="58"/>
      <c r="X251" s="58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56" t="s">
        <v>9</v>
      </c>
      <c r="C252" s="57" t="s">
        <v>229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441</v>
      </c>
      <c r="W252" s="58"/>
      <c r="X252" s="58"/>
      <c r="Y252" s="25" t="s">
        <v>71</v>
      </c>
      <c r="Z252" s="25"/>
      <c r="AA252" s="25"/>
      <c r="AB252" s="25"/>
      <c r="AC252" s="25" t="s">
        <v>71</v>
      </c>
      <c r="AD252" s="25"/>
      <c r="AE252" s="25"/>
      <c r="AF252" s="25" t="s">
        <v>71</v>
      </c>
      <c r="AG252" s="25"/>
      <c r="AH252" s="25"/>
      <c r="AI252" s="25" t="s">
        <v>71</v>
      </c>
      <c r="AJ252" s="25"/>
      <c r="AK252" s="25" t="s">
        <v>71</v>
      </c>
      <c r="AL252" s="25"/>
      <c r="AM252" s="25"/>
      <c r="AN252" s="25"/>
      <c r="AO252" s="25" t="s">
        <v>71</v>
      </c>
      <c r="AP252" s="25"/>
      <c r="AQ252" s="25"/>
      <c r="AR252" s="25" t="s">
        <v>71</v>
      </c>
      <c r="AS252" s="25"/>
      <c r="AT252" s="25"/>
      <c r="AU252" s="25" t="s">
        <v>71</v>
      </c>
      <c r="AV252" s="25"/>
      <c r="AW252" s="25"/>
      <c r="AX252" s="25" t="s">
        <v>71</v>
      </c>
      <c r="AY252" s="25"/>
      <c r="AZ252" s="46" t="s">
        <v>71</v>
      </c>
      <c r="BA252" s="46"/>
      <c r="BB252" s="46"/>
      <c r="BC252" s="46"/>
      <c r="BD252" s="4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6" t="s">
        <v>9</v>
      </c>
      <c r="C253" s="57" t="s">
        <v>426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442</v>
      </c>
      <c r="W253" s="58"/>
      <c r="X253" s="58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24" customHeight="1">
      <c r="A254" s="39"/>
      <c r="B254" s="56" t="s">
        <v>9</v>
      </c>
      <c r="C254" s="57" t="s">
        <v>428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443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24" customHeight="1">
      <c r="A255" s="39"/>
      <c r="B255" s="56" t="s">
        <v>9</v>
      </c>
      <c r="C255" s="57" t="s">
        <v>430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444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432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445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24" customHeight="1">
      <c r="A257" s="39"/>
      <c r="B257" s="56" t="s">
        <v>9</v>
      </c>
      <c r="C257" s="57" t="s">
        <v>434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446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44" t="s">
        <v>447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5" t="s">
        <v>448</v>
      </c>
      <c r="W258" s="45"/>
      <c r="X258" s="45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47" t="s">
        <v>418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8" t="s">
        <v>9</v>
      </c>
      <c r="W259" s="48"/>
      <c r="X259" s="48"/>
      <c r="Y259" s="49" t="s">
        <v>9</v>
      </c>
      <c r="Z259" s="49"/>
      <c r="AA259" s="49"/>
      <c r="AB259" s="49"/>
      <c r="AC259" s="49" t="s">
        <v>9</v>
      </c>
      <c r="AD259" s="49"/>
      <c r="AE259" s="49"/>
      <c r="AF259" s="49" t="s">
        <v>9</v>
      </c>
      <c r="AG259" s="49"/>
      <c r="AH259" s="49"/>
      <c r="AI259" s="49" t="s">
        <v>9</v>
      </c>
      <c r="AJ259" s="49"/>
      <c r="AK259" s="49" t="s">
        <v>9</v>
      </c>
      <c r="AL259" s="49"/>
      <c r="AM259" s="49"/>
      <c r="AN259" s="49"/>
      <c r="AO259" s="49" t="s">
        <v>9</v>
      </c>
      <c r="AP259" s="49"/>
      <c r="AQ259" s="49"/>
      <c r="AR259" s="49" t="s">
        <v>9</v>
      </c>
      <c r="AS259" s="49"/>
      <c r="AT259" s="49"/>
      <c r="AU259" s="49" t="s">
        <v>9</v>
      </c>
      <c r="AV259" s="49"/>
      <c r="AW259" s="49"/>
      <c r="AX259" s="49" t="s">
        <v>9</v>
      </c>
      <c r="AY259" s="49"/>
      <c r="AZ259" s="50" t="s">
        <v>9</v>
      </c>
      <c r="BA259" s="50"/>
      <c r="BB259" s="50"/>
      <c r="BC259" s="50"/>
      <c r="BD259" s="50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1" t="s">
        <v>9</v>
      </c>
      <c r="C260" s="52" t="s">
        <v>419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3" t="s">
        <v>449</v>
      </c>
      <c r="W260" s="53"/>
      <c r="X260" s="53"/>
      <c r="Y260" s="54" t="s">
        <v>71</v>
      </c>
      <c r="Z260" s="54"/>
      <c r="AA260" s="54"/>
      <c r="AB260" s="54"/>
      <c r="AC260" s="54" t="s">
        <v>71</v>
      </c>
      <c r="AD260" s="54"/>
      <c r="AE260" s="54"/>
      <c r="AF260" s="54" t="s">
        <v>71</v>
      </c>
      <c r="AG260" s="54"/>
      <c r="AH260" s="54"/>
      <c r="AI260" s="54" t="s">
        <v>71</v>
      </c>
      <c r="AJ260" s="54"/>
      <c r="AK260" s="54" t="s">
        <v>71</v>
      </c>
      <c r="AL260" s="54"/>
      <c r="AM260" s="54"/>
      <c r="AN260" s="54"/>
      <c r="AO260" s="54" t="s">
        <v>71</v>
      </c>
      <c r="AP260" s="54"/>
      <c r="AQ260" s="54"/>
      <c r="AR260" s="54" t="s">
        <v>71</v>
      </c>
      <c r="AS260" s="54"/>
      <c r="AT260" s="54"/>
      <c r="AU260" s="54" t="s">
        <v>71</v>
      </c>
      <c r="AV260" s="54"/>
      <c r="AW260" s="54"/>
      <c r="AX260" s="54" t="s">
        <v>71</v>
      </c>
      <c r="AY260" s="54"/>
      <c r="AZ260" s="55" t="s">
        <v>71</v>
      </c>
      <c r="BA260" s="55"/>
      <c r="BB260" s="55"/>
      <c r="BC260" s="55"/>
      <c r="BD260" s="55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13.5" customHeight="1">
      <c r="A261" s="39"/>
      <c r="B261" s="56" t="s">
        <v>9</v>
      </c>
      <c r="C261" s="57" t="s">
        <v>421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450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56" t="s">
        <v>9</v>
      </c>
      <c r="C262" s="57" t="s">
        <v>423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451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13.5" customHeight="1">
      <c r="A263" s="39"/>
      <c r="B263" s="56" t="s">
        <v>9</v>
      </c>
      <c r="C263" s="57" t="s">
        <v>229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452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6" t="s">
        <v>9</v>
      </c>
      <c r="C264" s="57" t="s">
        <v>426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453</v>
      </c>
      <c r="W264" s="58"/>
      <c r="X264" s="58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24" customHeight="1">
      <c r="A265" s="39"/>
      <c r="B265" s="56" t="s">
        <v>9</v>
      </c>
      <c r="C265" s="57" t="s">
        <v>428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454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24" customHeight="1">
      <c r="A266" s="39"/>
      <c r="B266" s="56" t="s">
        <v>9</v>
      </c>
      <c r="C266" s="57" t="s">
        <v>430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455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432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456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24" customHeight="1">
      <c r="A268" s="39"/>
      <c r="B268" s="56" t="s">
        <v>9</v>
      </c>
      <c r="C268" s="57" t="s">
        <v>434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457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44" t="s">
        <v>458</v>
      </c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5" t="s">
        <v>459</v>
      </c>
      <c r="W269" s="45"/>
      <c r="X269" s="45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47" t="s">
        <v>418</v>
      </c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8" t="s">
        <v>9</v>
      </c>
      <c r="W270" s="48"/>
      <c r="X270" s="48"/>
      <c r="Y270" s="49" t="s">
        <v>9</v>
      </c>
      <c r="Z270" s="49"/>
      <c r="AA270" s="49"/>
      <c r="AB270" s="49"/>
      <c r="AC270" s="49" t="s">
        <v>9</v>
      </c>
      <c r="AD270" s="49"/>
      <c r="AE270" s="49"/>
      <c r="AF270" s="49" t="s">
        <v>9</v>
      </c>
      <c r="AG270" s="49"/>
      <c r="AH270" s="49"/>
      <c r="AI270" s="49" t="s">
        <v>9</v>
      </c>
      <c r="AJ270" s="49"/>
      <c r="AK270" s="49" t="s">
        <v>9</v>
      </c>
      <c r="AL270" s="49"/>
      <c r="AM270" s="49"/>
      <c r="AN270" s="49"/>
      <c r="AO270" s="49" t="s">
        <v>9</v>
      </c>
      <c r="AP270" s="49"/>
      <c r="AQ270" s="49"/>
      <c r="AR270" s="49" t="s">
        <v>9</v>
      </c>
      <c r="AS270" s="49"/>
      <c r="AT270" s="49"/>
      <c r="AU270" s="49" t="s">
        <v>9</v>
      </c>
      <c r="AV270" s="49"/>
      <c r="AW270" s="49"/>
      <c r="AX270" s="49" t="s">
        <v>9</v>
      </c>
      <c r="AY270" s="49"/>
      <c r="AZ270" s="50" t="s">
        <v>9</v>
      </c>
      <c r="BA270" s="50"/>
      <c r="BB270" s="50"/>
      <c r="BC270" s="50"/>
      <c r="BD270" s="50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1" t="s">
        <v>9</v>
      </c>
      <c r="C271" s="52" t="s">
        <v>419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3" t="s">
        <v>460</v>
      </c>
      <c r="W271" s="53"/>
      <c r="X271" s="53"/>
      <c r="Y271" s="54" t="s">
        <v>71</v>
      </c>
      <c r="Z271" s="54"/>
      <c r="AA271" s="54"/>
      <c r="AB271" s="54"/>
      <c r="AC271" s="54" t="s">
        <v>71</v>
      </c>
      <c r="AD271" s="54"/>
      <c r="AE271" s="54"/>
      <c r="AF271" s="54" t="s">
        <v>71</v>
      </c>
      <c r="AG271" s="54"/>
      <c r="AH271" s="54"/>
      <c r="AI271" s="54" t="s">
        <v>71</v>
      </c>
      <c r="AJ271" s="54"/>
      <c r="AK271" s="54" t="s">
        <v>71</v>
      </c>
      <c r="AL271" s="54"/>
      <c r="AM271" s="54"/>
      <c r="AN271" s="54"/>
      <c r="AO271" s="54" t="s">
        <v>71</v>
      </c>
      <c r="AP271" s="54"/>
      <c r="AQ271" s="54"/>
      <c r="AR271" s="54" t="s">
        <v>71</v>
      </c>
      <c r="AS271" s="54"/>
      <c r="AT271" s="54"/>
      <c r="AU271" s="54" t="s">
        <v>71</v>
      </c>
      <c r="AV271" s="54"/>
      <c r="AW271" s="54"/>
      <c r="AX271" s="54" t="s">
        <v>71</v>
      </c>
      <c r="AY271" s="54"/>
      <c r="AZ271" s="55" t="s">
        <v>71</v>
      </c>
      <c r="BA271" s="55"/>
      <c r="BB271" s="55"/>
      <c r="BC271" s="55"/>
      <c r="BD271" s="55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13.5" customHeight="1">
      <c r="A272" s="39"/>
      <c r="B272" s="56" t="s">
        <v>9</v>
      </c>
      <c r="C272" s="57" t="s">
        <v>421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461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56" t="s">
        <v>9</v>
      </c>
      <c r="C273" s="57" t="s">
        <v>423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462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13.5" customHeight="1">
      <c r="A274" s="39"/>
      <c r="B274" s="56" t="s">
        <v>9</v>
      </c>
      <c r="C274" s="57" t="s">
        <v>229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463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6" t="s">
        <v>9</v>
      </c>
      <c r="C275" s="57" t="s">
        <v>426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464</v>
      </c>
      <c r="W275" s="58"/>
      <c r="X275" s="58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24" customHeight="1">
      <c r="A276" s="39"/>
      <c r="B276" s="56" t="s">
        <v>9</v>
      </c>
      <c r="C276" s="57" t="s">
        <v>428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465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24" customHeight="1">
      <c r="A277" s="39"/>
      <c r="B277" s="56" t="s">
        <v>9</v>
      </c>
      <c r="C277" s="57" t="s">
        <v>430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466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432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467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24" customHeight="1">
      <c r="A279" s="39"/>
      <c r="B279" s="56" t="s">
        <v>9</v>
      </c>
      <c r="C279" s="57" t="s">
        <v>434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468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24" customHeight="1">
      <c r="A280" s="39"/>
      <c r="B280" s="44" t="s">
        <v>469</v>
      </c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5" t="s">
        <v>470</v>
      </c>
      <c r="W280" s="45"/>
      <c r="X280" s="45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47" t="s">
        <v>418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8" t="s">
        <v>9</v>
      </c>
      <c r="W281" s="48"/>
      <c r="X281" s="48"/>
      <c r="Y281" s="49" t="s">
        <v>9</v>
      </c>
      <c r="Z281" s="49"/>
      <c r="AA281" s="49"/>
      <c r="AB281" s="49"/>
      <c r="AC281" s="49" t="s">
        <v>9</v>
      </c>
      <c r="AD281" s="49"/>
      <c r="AE281" s="49"/>
      <c r="AF281" s="49" t="s">
        <v>9</v>
      </c>
      <c r="AG281" s="49"/>
      <c r="AH281" s="49"/>
      <c r="AI281" s="49" t="s">
        <v>9</v>
      </c>
      <c r="AJ281" s="49"/>
      <c r="AK281" s="49" t="s">
        <v>9</v>
      </c>
      <c r="AL281" s="49"/>
      <c r="AM281" s="49"/>
      <c r="AN281" s="49"/>
      <c r="AO281" s="49" t="s">
        <v>9</v>
      </c>
      <c r="AP281" s="49"/>
      <c r="AQ281" s="49"/>
      <c r="AR281" s="49" t="s">
        <v>9</v>
      </c>
      <c r="AS281" s="49"/>
      <c r="AT281" s="49"/>
      <c r="AU281" s="49" t="s">
        <v>9</v>
      </c>
      <c r="AV281" s="49"/>
      <c r="AW281" s="49"/>
      <c r="AX281" s="49" t="s">
        <v>9</v>
      </c>
      <c r="AY281" s="49"/>
      <c r="AZ281" s="50" t="s">
        <v>9</v>
      </c>
      <c r="BA281" s="50"/>
      <c r="BB281" s="50"/>
      <c r="BC281" s="50"/>
      <c r="BD281" s="50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1" t="s">
        <v>9</v>
      </c>
      <c r="C282" s="52" t="s">
        <v>419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3" t="s">
        <v>471</v>
      </c>
      <c r="W282" s="53"/>
      <c r="X282" s="53"/>
      <c r="Y282" s="54" t="s">
        <v>71</v>
      </c>
      <c r="Z282" s="54"/>
      <c r="AA282" s="54"/>
      <c r="AB282" s="54"/>
      <c r="AC282" s="54" t="s">
        <v>71</v>
      </c>
      <c r="AD282" s="54"/>
      <c r="AE282" s="54"/>
      <c r="AF282" s="54" t="s">
        <v>71</v>
      </c>
      <c r="AG282" s="54"/>
      <c r="AH282" s="54"/>
      <c r="AI282" s="54" t="s">
        <v>71</v>
      </c>
      <c r="AJ282" s="54"/>
      <c r="AK282" s="54" t="s">
        <v>71</v>
      </c>
      <c r="AL282" s="54"/>
      <c r="AM282" s="54"/>
      <c r="AN282" s="54"/>
      <c r="AO282" s="54" t="s">
        <v>71</v>
      </c>
      <c r="AP282" s="54"/>
      <c r="AQ282" s="54"/>
      <c r="AR282" s="54" t="s">
        <v>71</v>
      </c>
      <c r="AS282" s="54"/>
      <c r="AT282" s="54"/>
      <c r="AU282" s="54" t="s">
        <v>71</v>
      </c>
      <c r="AV282" s="54"/>
      <c r="AW282" s="54"/>
      <c r="AX282" s="54" t="s">
        <v>71</v>
      </c>
      <c r="AY282" s="54"/>
      <c r="AZ282" s="55" t="s">
        <v>71</v>
      </c>
      <c r="BA282" s="55"/>
      <c r="BB282" s="55"/>
      <c r="BC282" s="55"/>
      <c r="BD282" s="55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13.5" customHeight="1">
      <c r="A283" s="39"/>
      <c r="B283" s="56" t="s">
        <v>9</v>
      </c>
      <c r="C283" s="57" t="s">
        <v>421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472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13.5" customHeight="1">
      <c r="A284" s="39"/>
      <c r="B284" s="56" t="s">
        <v>9</v>
      </c>
      <c r="C284" s="57" t="s">
        <v>423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473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13.5" customHeight="1">
      <c r="A285" s="39"/>
      <c r="B285" s="56" t="s">
        <v>9</v>
      </c>
      <c r="C285" s="57" t="s">
        <v>229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474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6" t="s">
        <v>9</v>
      </c>
      <c r="C286" s="57" t="s">
        <v>426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475</v>
      </c>
      <c r="W286" s="58"/>
      <c r="X286" s="58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24" customHeight="1">
      <c r="A287" s="39"/>
      <c r="B287" s="56" t="s">
        <v>9</v>
      </c>
      <c r="C287" s="57" t="s">
        <v>428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476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24" customHeight="1">
      <c r="A288" s="39"/>
      <c r="B288" s="56" t="s">
        <v>9</v>
      </c>
      <c r="C288" s="57" t="s">
        <v>430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477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432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478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24" customHeight="1">
      <c r="A290" s="39"/>
      <c r="B290" s="56" t="s">
        <v>9</v>
      </c>
      <c r="C290" s="57" t="s">
        <v>434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479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44" t="s">
        <v>480</v>
      </c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5" t="s">
        <v>481</v>
      </c>
      <c r="W291" s="45"/>
      <c r="X291" s="45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47" t="s">
        <v>418</v>
      </c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8" t="s">
        <v>9</v>
      </c>
      <c r="W292" s="48"/>
      <c r="X292" s="48"/>
      <c r="Y292" s="49" t="s">
        <v>9</v>
      </c>
      <c r="Z292" s="49"/>
      <c r="AA292" s="49"/>
      <c r="AB292" s="49"/>
      <c r="AC292" s="49" t="s">
        <v>9</v>
      </c>
      <c r="AD292" s="49"/>
      <c r="AE292" s="49"/>
      <c r="AF292" s="49" t="s">
        <v>9</v>
      </c>
      <c r="AG292" s="49"/>
      <c r="AH292" s="49"/>
      <c r="AI292" s="49" t="s">
        <v>9</v>
      </c>
      <c r="AJ292" s="49"/>
      <c r="AK292" s="49" t="s">
        <v>9</v>
      </c>
      <c r="AL292" s="49"/>
      <c r="AM292" s="49"/>
      <c r="AN292" s="49"/>
      <c r="AO292" s="49" t="s">
        <v>9</v>
      </c>
      <c r="AP292" s="49"/>
      <c r="AQ292" s="49"/>
      <c r="AR292" s="49" t="s">
        <v>9</v>
      </c>
      <c r="AS292" s="49"/>
      <c r="AT292" s="49"/>
      <c r="AU292" s="49" t="s">
        <v>9</v>
      </c>
      <c r="AV292" s="49"/>
      <c r="AW292" s="49"/>
      <c r="AX292" s="49" t="s">
        <v>9</v>
      </c>
      <c r="AY292" s="49"/>
      <c r="AZ292" s="50" t="s">
        <v>9</v>
      </c>
      <c r="BA292" s="50"/>
      <c r="BB292" s="50"/>
      <c r="BC292" s="50"/>
      <c r="BD292" s="50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1" t="s">
        <v>9</v>
      </c>
      <c r="C293" s="52" t="s">
        <v>419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3" t="s">
        <v>482</v>
      </c>
      <c r="W293" s="53"/>
      <c r="X293" s="53"/>
      <c r="Y293" s="54" t="s">
        <v>71</v>
      </c>
      <c r="Z293" s="54"/>
      <c r="AA293" s="54"/>
      <c r="AB293" s="54"/>
      <c r="AC293" s="54" t="s">
        <v>71</v>
      </c>
      <c r="AD293" s="54"/>
      <c r="AE293" s="54"/>
      <c r="AF293" s="54" t="s">
        <v>71</v>
      </c>
      <c r="AG293" s="54"/>
      <c r="AH293" s="54"/>
      <c r="AI293" s="54" t="s">
        <v>71</v>
      </c>
      <c r="AJ293" s="54"/>
      <c r="AK293" s="54" t="s">
        <v>71</v>
      </c>
      <c r="AL293" s="54"/>
      <c r="AM293" s="54"/>
      <c r="AN293" s="54"/>
      <c r="AO293" s="54" t="s">
        <v>71</v>
      </c>
      <c r="AP293" s="54"/>
      <c r="AQ293" s="54"/>
      <c r="AR293" s="54" t="s">
        <v>71</v>
      </c>
      <c r="AS293" s="54"/>
      <c r="AT293" s="54"/>
      <c r="AU293" s="54" t="s">
        <v>71</v>
      </c>
      <c r="AV293" s="54"/>
      <c r="AW293" s="54"/>
      <c r="AX293" s="54" t="s">
        <v>71</v>
      </c>
      <c r="AY293" s="54"/>
      <c r="AZ293" s="55" t="s">
        <v>71</v>
      </c>
      <c r="BA293" s="55"/>
      <c r="BB293" s="55"/>
      <c r="BC293" s="55"/>
      <c r="BD293" s="55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13.5" customHeight="1">
      <c r="A294" s="39"/>
      <c r="B294" s="56" t="s">
        <v>9</v>
      </c>
      <c r="C294" s="57" t="s">
        <v>421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483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56" t="s">
        <v>9</v>
      </c>
      <c r="C295" s="57" t="s">
        <v>423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484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13.5" customHeight="1">
      <c r="A296" s="39"/>
      <c r="B296" s="56" t="s">
        <v>9</v>
      </c>
      <c r="C296" s="57" t="s">
        <v>229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485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6" t="s">
        <v>9</v>
      </c>
      <c r="C297" s="57" t="s">
        <v>426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486</v>
      </c>
      <c r="W297" s="58"/>
      <c r="X297" s="58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24" customHeight="1">
      <c r="A298" s="39"/>
      <c r="B298" s="56" t="s">
        <v>9</v>
      </c>
      <c r="C298" s="57" t="s">
        <v>428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487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24" customHeight="1">
      <c r="A299" s="39"/>
      <c r="B299" s="56" t="s">
        <v>9</v>
      </c>
      <c r="C299" s="57" t="s">
        <v>430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488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432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489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24" customHeight="1">
      <c r="A301" s="39"/>
      <c r="B301" s="56" t="s">
        <v>9</v>
      </c>
      <c r="C301" s="57" t="s">
        <v>434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490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44" t="s">
        <v>491</v>
      </c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5" t="s">
        <v>492</v>
      </c>
      <c r="W302" s="45"/>
      <c r="X302" s="45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47" t="s">
        <v>418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8" t="s">
        <v>9</v>
      </c>
      <c r="W303" s="48"/>
      <c r="X303" s="48"/>
      <c r="Y303" s="49" t="s">
        <v>9</v>
      </c>
      <c r="Z303" s="49"/>
      <c r="AA303" s="49"/>
      <c r="AB303" s="49"/>
      <c r="AC303" s="49" t="s">
        <v>9</v>
      </c>
      <c r="AD303" s="49"/>
      <c r="AE303" s="49"/>
      <c r="AF303" s="49" t="s">
        <v>9</v>
      </c>
      <c r="AG303" s="49"/>
      <c r="AH303" s="49"/>
      <c r="AI303" s="49" t="s">
        <v>9</v>
      </c>
      <c r="AJ303" s="49"/>
      <c r="AK303" s="49" t="s">
        <v>9</v>
      </c>
      <c r="AL303" s="49"/>
      <c r="AM303" s="49"/>
      <c r="AN303" s="49"/>
      <c r="AO303" s="49" t="s">
        <v>9</v>
      </c>
      <c r="AP303" s="49"/>
      <c r="AQ303" s="49"/>
      <c r="AR303" s="49" t="s">
        <v>9</v>
      </c>
      <c r="AS303" s="49"/>
      <c r="AT303" s="49"/>
      <c r="AU303" s="49" t="s">
        <v>9</v>
      </c>
      <c r="AV303" s="49"/>
      <c r="AW303" s="49"/>
      <c r="AX303" s="49" t="s">
        <v>9</v>
      </c>
      <c r="AY303" s="49"/>
      <c r="AZ303" s="50" t="s">
        <v>9</v>
      </c>
      <c r="BA303" s="50"/>
      <c r="BB303" s="50"/>
      <c r="BC303" s="50"/>
      <c r="BD303" s="50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1" t="s">
        <v>9</v>
      </c>
      <c r="C304" s="52" t="s">
        <v>419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3" t="s">
        <v>493</v>
      </c>
      <c r="W304" s="53"/>
      <c r="X304" s="53"/>
      <c r="Y304" s="54" t="s">
        <v>71</v>
      </c>
      <c r="Z304" s="54"/>
      <c r="AA304" s="54"/>
      <c r="AB304" s="54"/>
      <c r="AC304" s="54" t="s">
        <v>71</v>
      </c>
      <c r="AD304" s="54"/>
      <c r="AE304" s="54"/>
      <c r="AF304" s="54" t="s">
        <v>71</v>
      </c>
      <c r="AG304" s="54"/>
      <c r="AH304" s="54"/>
      <c r="AI304" s="54" t="s">
        <v>71</v>
      </c>
      <c r="AJ304" s="54"/>
      <c r="AK304" s="54" t="s">
        <v>71</v>
      </c>
      <c r="AL304" s="54"/>
      <c r="AM304" s="54"/>
      <c r="AN304" s="54"/>
      <c r="AO304" s="54" t="s">
        <v>71</v>
      </c>
      <c r="AP304" s="54"/>
      <c r="AQ304" s="54"/>
      <c r="AR304" s="54" t="s">
        <v>71</v>
      </c>
      <c r="AS304" s="54"/>
      <c r="AT304" s="54"/>
      <c r="AU304" s="54" t="s">
        <v>71</v>
      </c>
      <c r="AV304" s="54"/>
      <c r="AW304" s="54"/>
      <c r="AX304" s="54" t="s">
        <v>71</v>
      </c>
      <c r="AY304" s="54"/>
      <c r="AZ304" s="55" t="s">
        <v>71</v>
      </c>
      <c r="BA304" s="55"/>
      <c r="BB304" s="55"/>
      <c r="BC304" s="55"/>
      <c r="BD304" s="55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13.5" customHeight="1">
      <c r="A305" s="39"/>
      <c r="B305" s="56" t="s">
        <v>9</v>
      </c>
      <c r="C305" s="57" t="s">
        <v>421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494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56" t="s">
        <v>9</v>
      </c>
      <c r="C306" s="57" t="s">
        <v>423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495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13.5" customHeight="1">
      <c r="A307" s="39"/>
      <c r="B307" s="56" t="s">
        <v>9</v>
      </c>
      <c r="C307" s="57" t="s">
        <v>229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496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6" t="s">
        <v>9</v>
      </c>
      <c r="C308" s="57" t="s">
        <v>426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497</v>
      </c>
      <c r="W308" s="58"/>
      <c r="X308" s="58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24" customHeight="1">
      <c r="A309" s="39"/>
      <c r="B309" s="56" t="s">
        <v>9</v>
      </c>
      <c r="C309" s="57" t="s">
        <v>428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498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24" customHeight="1">
      <c r="A310" s="39"/>
      <c r="B310" s="56" t="s">
        <v>9</v>
      </c>
      <c r="C310" s="57" t="s">
        <v>430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499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432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500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24" customHeight="1">
      <c r="A312" s="39"/>
      <c r="B312" s="56" t="s">
        <v>9</v>
      </c>
      <c r="C312" s="57" t="s">
        <v>434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501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44" t="s">
        <v>502</v>
      </c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5" t="s">
        <v>503</v>
      </c>
      <c r="W313" s="45"/>
      <c r="X313" s="45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4">
        <f>92734</f>
        <v>92734</v>
      </c>
      <c r="AP313" s="24"/>
      <c r="AQ313" s="24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59">
        <f>92734</f>
        <v>92734</v>
      </c>
      <c r="BA313" s="59"/>
      <c r="BB313" s="59"/>
      <c r="BC313" s="59"/>
      <c r="BD313" s="5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47" t="s">
        <v>418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8" t="s">
        <v>9</v>
      </c>
      <c r="W314" s="48"/>
      <c r="X314" s="48"/>
      <c r="Y314" s="49" t="s">
        <v>9</v>
      </c>
      <c r="Z314" s="49"/>
      <c r="AA314" s="49"/>
      <c r="AB314" s="49"/>
      <c r="AC314" s="49" t="s">
        <v>9</v>
      </c>
      <c r="AD314" s="49"/>
      <c r="AE314" s="49"/>
      <c r="AF314" s="49" t="s">
        <v>9</v>
      </c>
      <c r="AG314" s="49"/>
      <c r="AH314" s="49"/>
      <c r="AI314" s="49" t="s">
        <v>9</v>
      </c>
      <c r="AJ314" s="49"/>
      <c r="AK314" s="49" t="s">
        <v>9</v>
      </c>
      <c r="AL314" s="49"/>
      <c r="AM314" s="49"/>
      <c r="AN314" s="49"/>
      <c r="AO314" s="49" t="s">
        <v>9</v>
      </c>
      <c r="AP314" s="49"/>
      <c r="AQ314" s="49"/>
      <c r="AR314" s="49" t="s">
        <v>9</v>
      </c>
      <c r="AS314" s="49"/>
      <c r="AT314" s="49"/>
      <c r="AU314" s="49" t="s">
        <v>9</v>
      </c>
      <c r="AV314" s="49"/>
      <c r="AW314" s="49"/>
      <c r="AX314" s="49" t="s">
        <v>9</v>
      </c>
      <c r="AY314" s="49"/>
      <c r="AZ314" s="50" t="s">
        <v>9</v>
      </c>
      <c r="BA314" s="50"/>
      <c r="BB314" s="50"/>
      <c r="BC314" s="50"/>
      <c r="BD314" s="50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1" t="s">
        <v>9</v>
      </c>
      <c r="C315" s="52" t="s">
        <v>419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3" t="s">
        <v>504</v>
      </c>
      <c r="W315" s="53"/>
      <c r="X315" s="53"/>
      <c r="Y315" s="54" t="s">
        <v>71</v>
      </c>
      <c r="Z315" s="54"/>
      <c r="AA315" s="54"/>
      <c r="AB315" s="54"/>
      <c r="AC315" s="54" t="s">
        <v>71</v>
      </c>
      <c r="AD315" s="54"/>
      <c r="AE315" s="54"/>
      <c r="AF315" s="54" t="s">
        <v>71</v>
      </c>
      <c r="AG315" s="54"/>
      <c r="AH315" s="54"/>
      <c r="AI315" s="54" t="s">
        <v>71</v>
      </c>
      <c r="AJ315" s="54"/>
      <c r="AK315" s="54" t="s">
        <v>71</v>
      </c>
      <c r="AL315" s="54"/>
      <c r="AM315" s="54"/>
      <c r="AN315" s="54"/>
      <c r="AO315" s="54" t="s">
        <v>71</v>
      </c>
      <c r="AP315" s="54"/>
      <c r="AQ315" s="54"/>
      <c r="AR315" s="54" t="s">
        <v>71</v>
      </c>
      <c r="AS315" s="54"/>
      <c r="AT315" s="54"/>
      <c r="AU315" s="54" t="s">
        <v>71</v>
      </c>
      <c r="AV315" s="54"/>
      <c r="AW315" s="54"/>
      <c r="AX315" s="54" t="s">
        <v>71</v>
      </c>
      <c r="AY315" s="54"/>
      <c r="AZ315" s="55" t="s">
        <v>71</v>
      </c>
      <c r="BA315" s="55"/>
      <c r="BB315" s="55"/>
      <c r="BC315" s="55"/>
      <c r="BD315" s="55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13.5" customHeight="1">
      <c r="A316" s="39"/>
      <c r="B316" s="56" t="s">
        <v>9</v>
      </c>
      <c r="C316" s="57" t="s">
        <v>421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505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56" t="s">
        <v>9</v>
      </c>
      <c r="C317" s="57" t="s">
        <v>423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506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13.5" customHeight="1">
      <c r="A318" s="39"/>
      <c r="B318" s="56" t="s">
        <v>9</v>
      </c>
      <c r="C318" s="57" t="s">
        <v>229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507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4">
        <f>92734</f>
        <v>92734</v>
      </c>
      <c r="AP318" s="24"/>
      <c r="AQ318" s="24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59">
        <f>92734</f>
        <v>92734</v>
      </c>
      <c r="BA318" s="59"/>
      <c r="BB318" s="59"/>
      <c r="BC318" s="59"/>
      <c r="BD318" s="5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6" t="s">
        <v>9</v>
      </c>
      <c r="C319" s="57" t="s">
        <v>426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508</v>
      </c>
      <c r="W319" s="58"/>
      <c r="X319" s="58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24" customHeight="1">
      <c r="A320" s="39"/>
      <c r="B320" s="56" t="s">
        <v>9</v>
      </c>
      <c r="C320" s="57" t="s">
        <v>428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509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24" customHeight="1">
      <c r="A321" s="39"/>
      <c r="B321" s="56" t="s">
        <v>9</v>
      </c>
      <c r="C321" s="57" t="s">
        <v>430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510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432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511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5" t="s">
        <v>71</v>
      </c>
      <c r="AP322" s="25"/>
      <c r="AQ322" s="25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46" t="s">
        <v>71</v>
      </c>
      <c r="BA322" s="46"/>
      <c r="BB322" s="46"/>
      <c r="BC322" s="46"/>
      <c r="BD322" s="4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24" customHeight="1">
      <c r="A323" s="39"/>
      <c r="B323" s="56" t="s">
        <v>9</v>
      </c>
      <c r="C323" s="57" t="s">
        <v>434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512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44" t="s">
        <v>513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5" t="s">
        <v>514</v>
      </c>
      <c r="W324" s="45"/>
      <c r="X324" s="45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47" t="s">
        <v>418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8" t="s">
        <v>9</v>
      </c>
      <c r="W325" s="48"/>
      <c r="X325" s="48"/>
      <c r="Y325" s="49" t="s">
        <v>9</v>
      </c>
      <c r="Z325" s="49"/>
      <c r="AA325" s="49"/>
      <c r="AB325" s="49"/>
      <c r="AC325" s="49" t="s">
        <v>9</v>
      </c>
      <c r="AD325" s="49"/>
      <c r="AE325" s="49"/>
      <c r="AF325" s="49" t="s">
        <v>9</v>
      </c>
      <c r="AG325" s="49"/>
      <c r="AH325" s="49"/>
      <c r="AI325" s="49" t="s">
        <v>9</v>
      </c>
      <c r="AJ325" s="49"/>
      <c r="AK325" s="49" t="s">
        <v>9</v>
      </c>
      <c r="AL325" s="49"/>
      <c r="AM325" s="49"/>
      <c r="AN325" s="49"/>
      <c r="AO325" s="49" t="s">
        <v>9</v>
      </c>
      <c r="AP325" s="49"/>
      <c r="AQ325" s="49"/>
      <c r="AR325" s="49" t="s">
        <v>9</v>
      </c>
      <c r="AS325" s="49"/>
      <c r="AT325" s="49"/>
      <c r="AU325" s="49" t="s">
        <v>9</v>
      </c>
      <c r="AV325" s="49"/>
      <c r="AW325" s="49"/>
      <c r="AX325" s="49" t="s">
        <v>9</v>
      </c>
      <c r="AY325" s="49"/>
      <c r="AZ325" s="50" t="s">
        <v>9</v>
      </c>
      <c r="BA325" s="50"/>
      <c r="BB325" s="50"/>
      <c r="BC325" s="50"/>
      <c r="BD325" s="50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1" t="s">
        <v>9</v>
      </c>
      <c r="C326" s="52" t="s">
        <v>419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3" t="s">
        <v>515</v>
      </c>
      <c r="W326" s="53"/>
      <c r="X326" s="53"/>
      <c r="Y326" s="54" t="s">
        <v>71</v>
      </c>
      <c r="Z326" s="54"/>
      <c r="AA326" s="54"/>
      <c r="AB326" s="54"/>
      <c r="AC326" s="54" t="s">
        <v>71</v>
      </c>
      <c r="AD326" s="54"/>
      <c r="AE326" s="54"/>
      <c r="AF326" s="54" t="s">
        <v>71</v>
      </c>
      <c r="AG326" s="54"/>
      <c r="AH326" s="54"/>
      <c r="AI326" s="54" t="s">
        <v>71</v>
      </c>
      <c r="AJ326" s="54"/>
      <c r="AK326" s="54" t="s">
        <v>71</v>
      </c>
      <c r="AL326" s="54"/>
      <c r="AM326" s="54"/>
      <c r="AN326" s="54"/>
      <c r="AO326" s="54" t="s">
        <v>71</v>
      </c>
      <c r="AP326" s="54"/>
      <c r="AQ326" s="54"/>
      <c r="AR326" s="54" t="s">
        <v>71</v>
      </c>
      <c r="AS326" s="54"/>
      <c r="AT326" s="54"/>
      <c r="AU326" s="54" t="s">
        <v>71</v>
      </c>
      <c r="AV326" s="54"/>
      <c r="AW326" s="54"/>
      <c r="AX326" s="54" t="s">
        <v>71</v>
      </c>
      <c r="AY326" s="54"/>
      <c r="AZ326" s="55" t="s">
        <v>71</v>
      </c>
      <c r="BA326" s="55"/>
      <c r="BB326" s="55"/>
      <c r="BC326" s="55"/>
      <c r="BD326" s="55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13.5" customHeight="1">
      <c r="A327" s="39"/>
      <c r="B327" s="56" t="s">
        <v>9</v>
      </c>
      <c r="C327" s="57" t="s">
        <v>421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516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56" t="s">
        <v>9</v>
      </c>
      <c r="C328" s="57" t="s">
        <v>423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517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13.5" customHeight="1">
      <c r="A329" s="39"/>
      <c r="B329" s="56" t="s">
        <v>9</v>
      </c>
      <c r="C329" s="57" t="s">
        <v>229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518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6" t="s">
        <v>9</v>
      </c>
      <c r="C330" s="57" t="s">
        <v>426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519</v>
      </c>
      <c r="W330" s="58"/>
      <c r="X330" s="58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5" t="s">
        <v>71</v>
      </c>
      <c r="AP330" s="25"/>
      <c r="AQ330" s="25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46" t="s">
        <v>71</v>
      </c>
      <c r="BA330" s="46"/>
      <c r="BB330" s="46"/>
      <c r="BC330" s="46"/>
      <c r="BD330" s="4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24" customHeight="1">
      <c r="A331" s="39"/>
      <c r="B331" s="56" t="s">
        <v>9</v>
      </c>
      <c r="C331" s="57" t="s">
        <v>428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520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24" customHeight="1">
      <c r="A332" s="39"/>
      <c r="B332" s="56" t="s">
        <v>9</v>
      </c>
      <c r="C332" s="57" t="s">
        <v>430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521</v>
      </c>
      <c r="W332" s="58"/>
      <c r="X332" s="58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432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522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24" customHeight="1">
      <c r="A334" s="39"/>
      <c r="B334" s="56" t="s">
        <v>9</v>
      </c>
      <c r="C334" s="57" t="s">
        <v>434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60" t="s">
        <v>523</v>
      </c>
      <c r="W334" s="60"/>
      <c r="X334" s="60"/>
      <c r="Y334" s="61" t="s">
        <v>71</v>
      </c>
      <c r="Z334" s="61"/>
      <c r="AA334" s="61"/>
      <c r="AB334" s="61"/>
      <c r="AC334" s="61" t="s">
        <v>71</v>
      </c>
      <c r="AD334" s="61"/>
      <c r="AE334" s="61"/>
      <c r="AF334" s="61" t="s">
        <v>71</v>
      </c>
      <c r="AG334" s="61"/>
      <c r="AH334" s="61"/>
      <c r="AI334" s="61" t="s">
        <v>71</v>
      </c>
      <c r="AJ334" s="61"/>
      <c r="AK334" s="61" t="s">
        <v>71</v>
      </c>
      <c r="AL334" s="61"/>
      <c r="AM334" s="61"/>
      <c r="AN334" s="61"/>
      <c r="AO334" s="61" t="s">
        <v>71</v>
      </c>
      <c r="AP334" s="61"/>
      <c r="AQ334" s="61"/>
      <c r="AR334" s="61" t="s">
        <v>71</v>
      </c>
      <c r="AS334" s="61"/>
      <c r="AT334" s="61"/>
      <c r="AU334" s="61" t="s">
        <v>71</v>
      </c>
      <c r="AV334" s="61"/>
      <c r="AW334" s="61"/>
      <c r="AX334" s="61" t="s">
        <v>71</v>
      </c>
      <c r="AY334" s="61"/>
      <c r="AZ334" s="62" t="s">
        <v>71</v>
      </c>
      <c r="BA334" s="62"/>
      <c r="BB334" s="62"/>
      <c r="BC334" s="62"/>
      <c r="BD334" s="62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29" t="s">
        <v>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29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8" t="s">
        <v>524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3" t="s">
        <v>9</v>
      </c>
      <c r="O337" s="63"/>
      <c r="P337" s="63"/>
      <c r="Q337" s="63"/>
      <c r="R337" s="63"/>
      <c r="S337" s="63" t="s">
        <v>525</v>
      </c>
      <c r="T337" s="63"/>
      <c r="U337" s="63"/>
      <c r="V337" s="63"/>
      <c r="W337" s="63"/>
      <c r="X337" s="63"/>
      <c r="Y337" s="63"/>
      <c r="Z337" s="63"/>
      <c r="AA337" s="29" t="s">
        <v>9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13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64" t="s">
        <v>9</v>
      </c>
      <c r="O338" s="65" t="s">
        <v>526</v>
      </c>
      <c r="P338" s="65"/>
      <c r="Q338" s="65"/>
      <c r="R338" s="64" t="s">
        <v>9</v>
      </c>
      <c r="S338" s="64" t="s">
        <v>9</v>
      </c>
      <c r="T338" s="65" t="s">
        <v>527</v>
      </c>
      <c r="U338" s="65"/>
      <c r="V338" s="65"/>
      <c r="W338" s="65"/>
      <c r="X338" s="65"/>
      <c r="Y338" s="65"/>
      <c r="Z338" s="29" t="s">
        <v>9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7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8" t="s">
        <v>528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3" t="s">
        <v>9</v>
      </c>
      <c r="O340" s="63"/>
      <c r="P340" s="63"/>
      <c r="Q340" s="63"/>
      <c r="R340" s="63"/>
      <c r="S340" s="63" t="s">
        <v>529</v>
      </c>
      <c r="T340" s="63"/>
      <c r="U340" s="63"/>
      <c r="V340" s="63"/>
      <c r="W340" s="63"/>
      <c r="X340" s="63"/>
      <c r="Y340" s="63"/>
      <c r="Z340" s="63"/>
      <c r="AA340" s="29" t="s">
        <v>9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64" t="s">
        <v>9</v>
      </c>
      <c r="O341" s="65" t="s">
        <v>526</v>
      </c>
      <c r="P341" s="65"/>
      <c r="Q341" s="65"/>
      <c r="R341" s="64" t="s">
        <v>9</v>
      </c>
      <c r="S341" s="64" t="s">
        <v>9</v>
      </c>
      <c r="T341" s="65" t="s">
        <v>527</v>
      </c>
      <c r="U341" s="65"/>
      <c r="V341" s="65"/>
      <c r="W341" s="65"/>
      <c r="X341" s="65"/>
      <c r="Y341" s="65"/>
      <c r="Z341" s="29" t="s">
        <v>9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7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8" t="s">
        <v>530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3" t="s">
        <v>9</v>
      </c>
      <c r="O343" s="63"/>
      <c r="P343" s="63"/>
      <c r="Q343" s="63"/>
      <c r="R343" s="63"/>
      <c r="S343" s="63" t="s">
        <v>531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64" t="s">
        <v>9</v>
      </c>
      <c r="O344" s="65" t="s">
        <v>526</v>
      </c>
      <c r="P344" s="65"/>
      <c r="Q344" s="65"/>
      <c r="R344" s="64" t="s">
        <v>9</v>
      </c>
      <c r="S344" s="64" t="s">
        <v>9</v>
      </c>
      <c r="T344" s="65" t="s">
        <v>527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7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8" t="s">
        <v>532</v>
      </c>
      <c r="B346" s="8"/>
      <c r="C346" s="8"/>
      <c r="D346" s="8"/>
      <c r="E346" s="63" t="s">
        <v>528</v>
      </c>
      <c r="F346" s="63"/>
      <c r="G346" s="63"/>
      <c r="H346" s="63"/>
      <c r="I346" s="63"/>
      <c r="J346" s="63"/>
      <c r="K346" s="63"/>
      <c r="L346" s="63"/>
      <c r="M346" s="63"/>
      <c r="N346" s="63" t="s">
        <v>9</v>
      </c>
      <c r="O346" s="63"/>
      <c r="P346" s="63"/>
      <c r="Q346" s="63"/>
      <c r="R346" s="63"/>
      <c r="S346" s="63" t="s">
        <v>529</v>
      </c>
      <c r="T346" s="63"/>
      <c r="U346" s="63"/>
      <c r="V346" s="63"/>
      <c r="W346" s="63"/>
      <c r="X346" s="63"/>
      <c r="Y346" s="63"/>
      <c r="Z346" s="63"/>
      <c r="AA346" s="29" t="s">
        <v>9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29" t="s">
        <v>9</v>
      </c>
      <c r="B347" s="29"/>
      <c r="C347" s="29"/>
      <c r="D347" s="29"/>
      <c r="E347" s="64" t="s">
        <v>9</v>
      </c>
      <c r="F347" s="65" t="s">
        <v>533</v>
      </c>
      <c r="G347" s="65"/>
      <c r="H347" s="65"/>
      <c r="I347" s="65"/>
      <c r="J347" s="65"/>
      <c r="K347" s="65"/>
      <c r="L347" s="29" t="s">
        <v>9</v>
      </c>
      <c r="M347" s="29"/>
      <c r="N347" s="64" t="s">
        <v>9</v>
      </c>
      <c r="O347" s="65" t="s">
        <v>526</v>
      </c>
      <c r="P347" s="65"/>
      <c r="Q347" s="65"/>
      <c r="R347" s="64" t="s">
        <v>9</v>
      </c>
      <c r="S347" s="64" t="s">
        <v>9</v>
      </c>
      <c r="T347" s="65" t="s">
        <v>527</v>
      </c>
      <c r="U347" s="65"/>
      <c r="V347" s="65"/>
      <c r="W347" s="65"/>
      <c r="X347" s="65"/>
      <c r="Y347" s="65"/>
      <c r="Z347" s="29" t="s">
        <v>9</v>
      </c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5.7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13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66" t="s">
        <v>534</v>
      </c>
      <c r="B350" s="66"/>
      <c r="C350" s="66"/>
      <c r="D350" s="66"/>
      <c r="E350" s="66"/>
      <c r="F350" s="66"/>
      <c r="G350" s="66"/>
      <c r="H350" s="66"/>
      <c r="I350" s="66"/>
      <c r="J350" s="66"/>
      <c r="K350" s="29" t="s">
        <v>9</v>
      </c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13.5" customHeight="1">
      <c r="A351" s="67" t="s">
        <v>535</v>
      </c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</row>
  </sheetData>
  <sheetProtection/>
  <mergeCells count="4937">
    <mergeCell ref="A348:BQ348"/>
    <mergeCell ref="A349:BQ349"/>
    <mergeCell ref="A350:J350"/>
    <mergeCell ref="K350:BQ350"/>
    <mergeCell ref="A351:BQ351"/>
    <mergeCell ref="A347:D347"/>
    <mergeCell ref="F347:K347"/>
    <mergeCell ref="L347:M347"/>
    <mergeCell ref="O347:Q347"/>
    <mergeCell ref="T347:Y347"/>
    <mergeCell ref="Z347:BQ347"/>
    <mergeCell ref="A345:BQ345"/>
    <mergeCell ref="A346:D346"/>
    <mergeCell ref="E346:M346"/>
    <mergeCell ref="N346:R346"/>
    <mergeCell ref="S346:Z346"/>
    <mergeCell ref="AA346:BQ346"/>
    <mergeCell ref="A342:BQ342"/>
    <mergeCell ref="A343:M343"/>
    <mergeCell ref="N343:R343"/>
    <mergeCell ref="S343:Z343"/>
    <mergeCell ref="AA343:BQ343"/>
    <mergeCell ref="A344:M344"/>
    <mergeCell ref="O344:Q344"/>
    <mergeCell ref="T344:Y344"/>
    <mergeCell ref="Z344:BQ344"/>
    <mergeCell ref="A339:BQ339"/>
    <mergeCell ref="A340:M340"/>
    <mergeCell ref="N340:R340"/>
    <mergeCell ref="S340:Z340"/>
    <mergeCell ref="AA340:BQ340"/>
    <mergeCell ref="A341:M341"/>
    <mergeCell ref="O341:Q341"/>
    <mergeCell ref="T341:Y341"/>
    <mergeCell ref="Z341:BQ341"/>
    <mergeCell ref="A337:M337"/>
    <mergeCell ref="N337:R337"/>
    <mergeCell ref="S337:Z337"/>
    <mergeCell ref="AA337:BQ337"/>
    <mergeCell ref="A338:M338"/>
    <mergeCell ref="O338:Q338"/>
    <mergeCell ref="T338:Y338"/>
    <mergeCell ref="Z338:BQ338"/>
    <mergeCell ref="AU334:AW334"/>
    <mergeCell ref="AX334:AY334"/>
    <mergeCell ref="AZ334:BD334"/>
    <mergeCell ref="BE232:BQ334"/>
    <mergeCell ref="A335:BQ335"/>
    <mergeCell ref="A336:BQ336"/>
    <mergeCell ref="AZ333:BD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R334:AT334"/>
    <mergeCell ref="AI333:AJ333"/>
    <mergeCell ref="AK333:AN333"/>
    <mergeCell ref="AO333:AQ333"/>
    <mergeCell ref="AR333:AT333"/>
    <mergeCell ref="AU333:AW333"/>
    <mergeCell ref="AX333:AY333"/>
    <mergeCell ref="AO332:AQ332"/>
    <mergeCell ref="AR332:AT332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U331:AW331"/>
    <mergeCell ref="AX331:AY331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R331:AT331"/>
    <mergeCell ref="AI330:AJ330"/>
    <mergeCell ref="AK330:AN330"/>
    <mergeCell ref="AO330:AQ330"/>
    <mergeCell ref="AR330:AT330"/>
    <mergeCell ref="AU330:AW330"/>
    <mergeCell ref="AX330:AY330"/>
    <mergeCell ref="AO329:AQ329"/>
    <mergeCell ref="AR329:AT329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U328:AW328"/>
    <mergeCell ref="AX328:AY328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Z327:BD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R328:AT328"/>
    <mergeCell ref="AI327:AJ327"/>
    <mergeCell ref="AK327:AN327"/>
    <mergeCell ref="AO327:AQ327"/>
    <mergeCell ref="AR327:AT327"/>
    <mergeCell ref="AU327:AW327"/>
    <mergeCell ref="AX327:AY327"/>
    <mergeCell ref="AO326:AQ326"/>
    <mergeCell ref="AR326:AT326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Z324:BD324"/>
    <mergeCell ref="B325:U325"/>
    <mergeCell ref="V325:X325"/>
    <mergeCell ref="Y325:AB325"/>
    <mergeCell ref="AC325:AE325"/>
    <mergeCell ref="AF325:AH325"/>
    <mergeCell ref="AI325:AJ325"/>
    <mergeCell ref="AK325:AN325"/>
    <mergeCell ref="AO325:AQ325"/>
    <mergeCell ref="AR325:AT325"/>
    <mergeCell ref="AI324:AJ324"/>
    <mergeCell ref="AK324:AN324"/>
    <mergeCell ref="AO324:AQ324"/>
    <mergeCell ref="AR324:AT324"/>
    <mergeCell ref="AU324:AW324"/>
    <mergeCell ref="AX324:AY324"/>
    <mergeCell ref="AO323:AQ323"/>
    <mergeCell ref="AR323:AT323"/>
    <mergeCell ref="AU323:AW323"/>
    <mergeCell ref="AX323:AY323"/>
    <mergeCell ref="AZ323:BD323"/>
    <mergeCell ref="B324:U324"/>
    <mergeCell ref="V324:X324"/>
    <mergeCell ref="Y324:AB324"/>
    <mergeCell ref="AC324:AE324"/>
    <mergeCell ref="AF324:AH324"/>
    <mergeCell ref="AU322:AW322"/>
    <mergeCell ref="AX322:AY322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Z321:BD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R322:AT322"/>
    <mergeCell ref="AI321:AJ321"/>
    <mergeCell ref="AK321:AN321"/>
    <mergeCell ref="AO321:AQ321"/>
    <mergeCell ref="AR321:AT321"/>
    <mergeCell ref="AU321:AW321"/>
    <mergeCell ref="AX321:AY321"/>
    <mergeCell ref="AO320:AQ320"/>
    <mergeCell ref="AR320:AT320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R319:AT319"/>
    <mergeCell ref="AI318:AJ318"/>
    <mergeCell ref="AK318:AN318"/>
    <mergeCell ref="AO318:AQ318"/>
    <mergeCell ref="AR318:AT318"/>
    <mergeCell ref="AU318:AW318"/>
    <mergeCell ref="AX318:AY318"/>
    <mergeCell ref="AO317:AQ317"/>
    <mergeCell ref="AR317:AT317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U316:AW316"/>
    <mergeCell ref="AX316:AY316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I315:AJ315"/>
    <mergeCell ref="AK315:AN315"/>
    <mergeCell ref="AO315:AQ315"/>
    <mergeCell ref="AR315:AT315"/>
    <mergeCell ref="AU315:AW315"/>
    <mergeCell ref="AX315:AY315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U313:AW313"/>
    <mergeCell ref="AX313:AY313"/>
    <mergeCell ref="AZ313:BD313"/>
    <mergeCell ref="B314:U314"/>
    <mergeCell ref="V314:X314"/>
    <mergeCell ref="Y314:AB314"/>
    <mergeCell ref="AC314:AE314"/>
    <mergeCell ref="AF314:AH314"/>
    <mergeCell ref="AI314:AJ314"/>
    <mergeCell ref="AK314:AN314"/>
    <mergeCell ref="AZ312:BD312"/>
    <mergeCell ref="B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I312:AJ312"/>
    <mergeCell ref="AK312:AN312"/>
    <mergeCell ref="AO312:AQ312"/>
    <mergeCell ref="AR312:AT312"/>
    <mergeCell ref="AU312:AW312"/>
    <mergeCell ref="AX312:AY312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Z309:BD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I309:AJ309"/>
    <mergeCell ref="AK309:AN309"/>
    <mergeCell ref="AO309:AQ309"/>
    <mergeCell ref="AR309:AT309"/>
    <mergeCell ref="AU309:AW309"/>
    <mergeCell ref="AX309:AY309"/>
    <mergeCell ref="AO308:AQ308"/>
    <mergeCell ref="AR308:AT308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Z306:BD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I306:AJ306"/>
    <mergeCell ref="AK306:AN306"/>
    <mergeCell ref="AO306:AQ306"/>
    <mergeCell ref="AR306:AT306"/>
    <mergeCell ref="AU306:AW306"/>
    <mergeCell ref="AX306:AY306"/>
    <mergeCell ref="AO305:AQ305"/>
    <mergeCell ref="AR305:AT305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I303:AJ303"/>
    <mergeCell ref="AK303:AN303"/>
    <mergeCell ref="AO303:AQ303"/>
    <mergeCell ref="AR303:AT303"/>
    <mergeCell ref="AU303:AW303"/>
    <mergeCell ref="AX303:AY303"/>
    <mergeCell ref="AO302:AQ302"/>
    <mergeCell ref="AR302:AT302"/>
    <mergeCell ref="AU302:AW302"/>
    <mergeCell ref="AX302:AY302"/>
    <mergeCell ref="AZ302:BD302"/>
    <mergeCell ref="B303:U303"/>
    <mergeCell ref="V303:X303"/>
    <mergeCell ref="Y303:AB303"/>
    <mergeCell ref="AC303:AE303"/>
    <mergeCell ref="AF303:AH303"/>
    <mergeCell ref="AU301:AW301"/>
    <mergeCell ref="AX301:AY301"/>
    <mergeCell ref="AZ301:BD301"/>
    <mergeCell ref="B302:U302"/>
    <mergeCell ref="V302:X302"/>
    <mergeCell ref="Y302:AB302"/>
    <mergeCell ref="AC302:AE302"/>
    <mergeCell ref="AF302:AH302"/>
    <mergeCell ref="AI302:AJ302"/>
    <mergeCell ref="AK302:AN302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I300:AJ300"/>
    <mergeCell ref="AK300:AN300"/>
    <mergeCell ref="AO300:AQ300"/>
    <mergeCell ref="AR300:AT300"/>
    <mergeCell ref="AU300:AW300"/>
    <mergeCell ref="AX300:AY300"/>
    <mergeCell ref="AO299:AQ299"/>
    <mergeCell ref="AR299:AT299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U298:AW298"/>
    <mergeCell ref="AX298:AY298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I297:AJ297"/>
    <mergeCell ref="AK297:AN297"/>
    <mergeCell ref="AO297:AQ297"/>
    <mergeCell ref="AR297:AT297"/>
    <mergeCell ref="AU297:AW297"/>
    <mergeCell ref="AX297:AY297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U295:AW295"/>
    <mergeCell ref="AX295:AY295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Z294:BD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I294:AJ294"/>
    <mergeCell ref="AK294:AN294"/>
    <mergeCell ref="AO294:AQ294"/>
    <mergeCell ref="AR294:AT294"/>
    <mergeCell ref="AU294:AW294"/>
    <mergeCell ref="AX294:AY294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Z291:BD291"/>
    <mergeCell ref="B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I291:AJ291"/>
    <mergeCell ref="AK291:AN291"/>
    <mergeCell ref="AO291:AQ291"/>
    <mergeCell ref="AR291:AT291"/>
    <mergeCell ref="AU291:AW291"/>
    <mergeCell ref="AX291:AY291"/>
    <mergeCell ref="AO290:AQ290"/>
    <mergeCell ref="AR290:AT290"/>
    <mergeCell ref="AU290:AW290"/>
    <mergeCell ref="AX290:AY290"/>
    <mergeCell ref="AZ290:BD290"/>
    <mergeCell ref="B291:U291"/>
    <mergeCell ref="V291:X291"/>
    <mergeCell ref="Y291:AB291"/>
    <mergeCell ref="AC291:AE291"/>
    <mergeCell ref="AF291:AH291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I288:AJ288"/>
    <mergeCell ref="AK288:AN288"/>
    <mergeCell ref="AO288:AQ288"/>
    <mergeCell ref="AR288:AT288"/>
    <mergeCell ref="AU288:AW288"/>
    <mergeCell ref="AX288:AY288"/>
    <mergeCell ref="AO287:AQ287"/>
    <mergeCell ref="AR287:AT287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I285:AJ285"/>
    <mergeCell ref="AK285:AN285"/>
    <mergeCell ref="AO285:AQ285"/>
    <mergeCell ref="AR285:AT285"/>
    <mergeCell ref="AU285:AW285"/>
    <mergeCell ref="AX285:AY285"/>
    <mergeCell ref="AO284:AQ284"/>
    <mergeCell ref="AR284:AT284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U283:AW283"/>
    <mergeCell ref="AX283:AY283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I282:AJ282"/>
    <mergeCell ref="AK282:AN282"/>
    <mergeCell ref="AO282:AQ282"/>
    <mergeCell ref="AR282:AT282"/>
    <mergeCell ref="AU282:AW282"/>
    <mergeCell ref="AX282:AY282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U280:AW280"/>
    <mergeCell ref="AX280:AY280"/>
    <mergeCell ref="AZ280:BD280"/>
    <mergeCell ref="B281:U281"/>
    <mergeCell ref="V281:X281"/>
    <mergeCell ref="Y281:AB281"/>
    <mergeCell ref="AC281:AE281"/>
    <mergeCell ref="AF281:AH281"/>
    <mergeCell ref="AI281:AJ281"/>
    <mergeCell ref="AK281:AN281"/>
    <mergeCell ref="AZ279:BD279"/>
    <mergeCell ref="B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I279:AJ279"/>
    <mergeCell ref="AK279:AN279"/>
    <mergeCell ref="AO279:AQ279"/>
    <mergeCell ref="AR279:AT279"/>
    <mergeCell ref="AU279:AW279"/>
    <mergeCell ref="AX279:AY279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Z276:BD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I276:AJ276"/>
    <mergeCell ref="AK276:AN276"/>
    <mergeCell ref="AO276:AQ276"/>
    <mergeCell ref="AR276:AT276"/>
    <mergeCell ref="AU276:AW276"/>
    <mergeCell ref="AX276:AY276"/>
    <mergeCell ref="AO275:AQ275"/>
    <mergeCell ref="AR275:AT275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Z273:BD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I273:AJ273"/>
    <mergeCell ref="AK273:AN273"/>
    <mergeCell ref="AO273:AQ273"/>
    <mergeCell ref="AR273:AT273"/>
    <mergeCell ref="AU273:AW273"/>
    <mergeCell ref="AX273:AY273"/>
    <mergeCell ref="AO272:AQ272"/>
    <mergeCell ref="AR272:AT272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I270:AJ270"/>
    <mergeCell ref="AK270:AN270"/>
    <mergeCell ref="AO270:AQ270"/>
    <mergeCell ref="AR270:AT270"/>
    <mergeCell ref="AU270:AW270"/>
    <mergeCell ref="AX270:AY270"/>
    <mergeCell ref="AO269:AQ269"/>
    <mergeCell ref="AR269:AT269"/>
    <mergeCell ref="AU269:AW269"/>
    <mergeCell ref="AX269:AY269"/>
    <mergeCell ref="AZ269:BD269"/>
    <mergeCell ref="B270:U270"/>
    <mergeCell ref="V270:X270"/>
    <mergeCell ref="Y270:AB270"/>
    <mergeCell ref="AC270:AE270"/>
    <mergeCell ref="AF270:AH270"/>
    <mergeCell ref="AU268:AW268"/>
    <mergeCell ref="AX268:AY268"/>
    <mergeCell ref="AZ268:BD268"/>
    <mergeCell ref="B269:U269"/>
    <mergeCell ref="V269:X269"/>
    <mergeCell ref="Y269:AB269"/>
    <mergeCell ref="AC269:AE269"/>
    <mergeCell ref="AF269:AH269"/>
    <mergeCell ref="AI269:AJ269"/>
    <mergeCell ref="AK269:AN269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I267:AJ267"/>
    <mergeCell ref="AK267:AN267"/>
    <mergeCell ref="AO267:AQ267"/>
    <mergeCell ref="AR267:AT267"/>
    <mergeCell ref="AU267:AW267"/>
    <mergeCell ref="AX267:AY267"/>
    <mergeCell ref="AO266:AQ266"/>
    <mergeCell ref="AR266:AT266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U265:AW265"/>
    <mergeCell ref="AX265:AY265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I264:AJ264"/>
    <mergeCell ref="AK264:AN264"/>
    <mergeCell ref="AO264:AQ264"/>
    <mergeCell ref="AR264:AT264"/>
    <mergeCell ref="AU264:AW264"/>
    <mergeCell ref="AX264:AY264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U262:AW262"/>
    <mergeCell ref="AX262:AY262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Z261:BD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I261:AJ261"/>
    <mergeCell ref="AK261:AN261"/>
    <mergeCell ref="AO261:AQ261"/>
    <mergeCell ref="AR261:AT261"/>
    <mergeCell ref="AU261:AW261"/>
    <mergeCell ref="AX261:AY261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Z258:BD258"/>
    <mergeCell ref="B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I258:AJ258"/>
    <mergeCell ref="AK258:AN258"/>
    <mergeCell ref="AO258:AQ258"/>
    <mergeCell ref="AR258:AT258"/>
    <mergeCell ref="AU258:AW258"/>
    <mergeCell ref="AX258:AY258"/>
    <mergeCell ref="AO257:AQ257"/>
    <mergeCell ref="AR257:AT257"/>
    <mergeCell ref="AU257:AW257"/>
    <mergeCell ref="AX257:AY257"/>
    <mergeCell ref="AZ257:BD257"/>
    <mergeCell ref="B258:U258"/>
    <mergeCell ref="V258:X258"/>
    <mergeCell ref="Y258:AB258"/>
    <mergeCell ref="AC258:AE258"/>
    <mergeCell ref="AF258:AH258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I255:AJ255"/>
    <mergeCell ref="AK255:AN255"/>
    <mergeCell ref="AO255:AQ255"/>
    <mergeCell ref="AR255:AT255"/>
    <mergeCell ref="AU255:AW255"/>
    <mergeCell ref="AX255:AY255"/>
    <mergeCell ref="AO254:AQ254"/>
    <mergeCell ref="AR254:AT254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I252:AJ252"/>
    <mergeCell ref="AK252:AN252"/>
    <mergeCell ref="AO252:AQ252"/>
    <mergeCell ref="AR252:AT252"/>
    <mergeCell ref="AU252:AW252"/>
    <mergeCell ref="AX252:AY252"/>
    <mergeCell ref="AO251:AQ251"/>
    <mergeCell ref="AR251:AT251"/>
    <mergeCell ref="AU251:AW251"/>
    <mergeCell ref="AX251:AY251"/>
    <mergeCell ref="AZ251:BD251"/>
    <mergeCell ref="C252:U252"/>
    <mergeCell ref="V252:X252"/>
    <mergeCell ref="Y252:AB252"/>
    <mergeCell ref="AC252:AE252"/>
    <mergeCell ref="AF252:AH252"/>
    <mergeCell ref="AU250:AW250"/>
    <mergeCell ref="AX250:AY250"/>
    <mergeCell ref="AZ250:BD250"/>
    <mergeCell ref="C251:U251"/>
    <mergeCell ref="V251:X251"/>
    <mergeCell ref="Y251:AB251"/>
    <mergeCell ref="AC251:AE251"/>
    <mergeCell ref="AF251:AH251"/>
    <mergeCell ref="AI251:AJ251"/>
    <mergeCell ref="AK251:AN251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I249:AJ249"/>
    <mergeCell ref="AK249:AN249"/>
    <mergeCell ref="AO249:AQ249"/>
    <mergeCell ref="AR249:AT249"/>
    <mergeCell ref="AU249:AW249"/>
    <mergeCell ref="AX249:AY249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U247:AW247"/>
    <mergeCell ref="AX247:AY247"/>
    <mergeCell ref="AZ247:BD247"/>
    <mergeCell ref="B248:U248"/>
    <mergeCell ref="V248:X248"/>
    <mergeCell ref="Y248:AB248"/>
    <mergeCell ref="AC248:AE248"/>
    <mergeCell ref="AF248:AH248"/>
    <mergeCell ref="AI248:AJ248"/>
    <mergeCell ref="AK248:AN248"/>
    <mergeCell ref="AZ246:BD246"/>
    <mergeCell ref="B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I246:AJ246"/>
    <mergeCell ref="AK246:AN246"/>
    <mergeCell ref="AO246:AQ246"/>
    <mergeCell ref="AR246:AT246"/>
    <mergeCell ref="AU246:AW246"/>
    <mergeCell ref="AX246:AY246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I245:AJ245"/>
    <mergeCell ref="AK245:AN245"/>
    <mergeCell ref="AZ243:BD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I243:AJ243"/>
    <mergeCell ref="AK243:AN243"/>
    <mergeCell ref="AO243:AQ243"/>
    <mergeCell ref="AR243:AT243"/>
    <mergeCell ref="AU243:AW243"/>
    <mergeCell ref="AX243:AY243"/>
    <mergeCell ref="AO242:AQ242"/>
    <mergeCell ref="AR242:AT242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Z240:BD240"/>
    <mergeCell ref="C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I240:AJ240"/>
    <mergeCell ref="AK240:AN240"/>
    <mergeCell ref="AO240:AQ240"/>
    <mergeCell ref="AR240:AT240"/>
    <mergeCell ref="AU240:AW240"/>
    <mergeCell ref="AX240:AY240"/>
    <mergeCell ref="AO239:AQ239"/>
    <mergeCell ref="AR239:AT239"/>
    <mergeCell ref="AU239:AW239"/>
    <mergeCell ref="AX239:AY239"/>
    <mergeCell ref="AZ239:BD239"/>
    <mergeCell ref="C240:U240"/>
    <mergeCell ref="V240:X240"/>
    <mergeCell ref="Y240:AB240"/>
    <mergeCell ref="AC240:AE240"/>
    <mergeCell ref="AF240:AH240"/>
    <mergeCell ref="AU238:AW238"/>
    <mergeCell ref="AX238:AY238"/>
    <mergeCell ref="AZ238:BD238"/>
    <mergeCell ref="C239:U239"/>
    <mergeCell ref="V239:X239"/>
    <mergeCell ref="Y239:AB239"/>
    <mergeCell ref="AC239:AE239"/>
    <mergeCell ref="AF239:AH239"/>
    <mergeCell ref="AI239:AJ239"/>
    <mergeCell ref="AK239:AN239"/>
    <mergeCell ref="AZ237:BD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I237:AJ237"/>
    <mergeCell ref="AK237:AN237"/>
    <mergeCell ref="AO237:AQ237"/>
    <mergeCell ref="AR237:AT237"/>
    <mergeCell ref="AU237:AW237"/>
    <mergeCell ref="AX237:AY237"/>
    <mergeCell ref="AO236:AQ236"/>
    <mergeCell ref="AR236:AT236"/>
    <mergeCell ref="AU236:AW236"/>
    <mergeCell ref="AX236:AY236"/>
    <mergeCell ref="AZ236:BD236"/>
    <mergeCell ref="B237:U237"/>
    <mergeCell ref="V237:X237"/>
    <mergeCell ref="Y237:AB237"/>
    <mergeCell ref="AC237:AE237"/>
    <mergeCell ref="AF237:AH237"/>
    <mergeCell ref="AU235:AW235"/>
    <mergeCell ref="AX235:AY235"/>
    <mergeCell ref="AZ235:BD235"/>
    <mergeCell ref="B236:U236"/>
    <mergeCell ref="V236:X236"/>
    <mergeCell ref="Y236:AB236"/>
    <mergeCell ref="AC236:AE236"/>
    <mergeCell ref="AF236:AH236"/>
    <mergeCell ref="AI236:AJ236"/>
    <mergeCell ref="AK236:AN236"/>
    <mergeCell ref="AZ234:BD234"/>
    <mergeCell ref="B235:U235"/>
    <mergeCell ref="V235:X235"/>
    <mergeCell ref="Y235:AB235"/>
    <mergeCell ref="AC235:AE235"/>
    <mergeCell ref="AF235:AH235"/>
    <mergeCell ref="AI235:AJ235"/>
    <mergeCell ref="AK235:AN235"/>
    <mergeCell ref="AO235:AQ235"/>
    <mergeCell ref="AR235:AT235"/>
    <mergeCell ref="AI234:AJ234"/>
    <mergeCell ref="AK234:AN234"/>
    <mergeCell ref="AO234:AQ234"/>
    <mergeCell ref="AR234:AT234"/>
    <mergeCell ref="AU234:AW234"/>
    <mergeCell ref="AX234:AY234"/>
    <mergeCell ref="AO233:AQ233"/>
    <mergeCell ref="AR233:AT233"/>
    <mergeCell ref="AU233:AW233"/>
    <mergeCell ref="AX233:AY233"/>
    <mergeCell ref="AZ232:BD233"/>
    <mergeCell ref="B234:U234"/>
    <mergeCell ref="V234:X234"/>
    <mergeCell ref="Y234:AB234"/>
    <mergeCell ref="AC234:AE234"/>
    <mergeCell ref="AF234:AH234"/>
    <mergeCell ref="A231:BQ231"/>
    <mergeCell ref="A232:A334"/>
    <mergeCell ref="B232:U233"/>
    <mergeCell ref="V232:X233"/>
    <mergeCell ref="Y232:AY232"/>
    <mergeCell ref="Y233:AB233"/>
    <mergeCell ref="AC233:AE233"/>
    <mergeCell ref="AF233:AH233"/>
    <mergeCell ref="AI233:AJ233"/>
    <mergeCell ref="AK233:AN233"/>
    <mergeCell ref="AW229:AX229"/>
    <mergeCell ref="AY229:AZ229"/>
    <mergeCell ref="BA229:BC229"/>
    <mergeCell ref="BD229:BE229"/>
    <mergeCell ref="BN229:BP229"/>
    <mergeCell ref="A230:L230"/>
    <mergeCell ref="M230:BQ230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T228:AV228"/>
    <mergeCell ref="AW228:AX228"/>
    <mergeCell ref="AY228:AZ228"/>
    <mergeCell ref="BA228:BC228"/>
    <mergeCell ref="BD228:BE228"/>
    <mergeCell ref="BN228:BP228"/>
    <mergeCell ref="AB228:AD228"/>
    <mergeCell ref="AG228:AI228"/>
    <mergeCell ref="AJ228:AK228"/>
    <mergeCell ref="AL228:AM228"/>
    <mergeCell ref="AN228:AO228"/>
    <mergeCell ref="AP228:AR228"/>
    <mergeCell ref="AW227:AX227"/>
    <mergeCell ref="AY227:AZ227"/>
    <mergeCell ref="BA227:BC227"/>
    <mergeCell ref="BD227:BE227"/>
    <mergeCell ref="BN227:BP227"/>
    <mergeCell ref="A228:L228"/>
    <mergeCell ref="M228:O228"/>
    <mergeCell ref="P228:T228"/>
    <mergeCell ref="U228:W228"/>
    <mergeCell ref="X228:AA228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T226:AV226"/>
    <mergeCell ref="AW226:AX226"/>
    <mergeCell ref="AY226:AZ226"/>
    <mergeCell ref="BA226:BC226"/>
    <mergeCell ref="BD226:BE226"/>
    <mergeCell ref="BN226:BP226"/>
    <mergeCell ref="AB226:AD226"/>
    <mergeCell ref="AG226:AI226"/>
    <mergeCell ref="AJ226:AK226"/>
    <mergeCell ref="AL226:AM226"/>
    <mergeCell ref="AN226:AO226"/>
    <mergeCell ref="AP226:AR226"/>
    <mergeCell ref="AW225:AX225"/>
    <mergeCell ref="AY225:AZ225"/>
    <mergeCell ref="BA225:BC225"/>
    <mergeCell ref="BD225:BE225"/>
    <mergeCell ref="BN225:BP225"/>
    <mergeCell ref="A226:L226"/>
    <mergeCell ref="M226:O226"/>
    <mergeCell ref="P226:T226"/>
    <mergeCell ref="U226:W226"/>
    <mergeCell ref="X226:AA226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T224:AV224"/>
    <mergeCell ref="AW224:AX224"/>
    <mergeCell ref="AY224:AZ224"/>
    <mergeCell ref="BA224:BC224"/>
    <mergeCell ref="BD224:BE224"/>
    <mergeCell ref="BN224:BP224"/>
    <mergeCell ref="AB224:AD224"/>
    <mergeCell ref="AG224:AI224"/>
    <mergeCell ref="AJ224:AK224"/>
    <mergeCell ref="AL224:AM224"/>
    <mergeCell ref="AN224:AO224"/>
    <mergeCell ref="AP224:AR224"/>
    <mergeCell ref="AW223:AX223"/>
    <mergeCell ref="AY223:AZ223"/>
    <mergeCell ref="BA223:BC223"/>
    <mergeCell ref="BD223:BE223"/>
    <mergeCell ref="BN223:BP223"/>
    <mergeCell ref="A224:L224"/>
    <mergeCell ref="M224:O224"/>
    <mergeCell ref="P224:T224"/>
    <mergeCell ref="U224:W224"/>
    <mergeCell ref="X224:AA224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T222:AV222"/>
    <mergeCell ref="AW222:AX222"/>
    <mergeCell ref="AY222:AZ222"/>
    <mergeCell ref="BA222:BC222"/>
    <mergeCell ref="BD222:BE222"/>
    <mergeCell ref="BN222:BP222"/>
    <mergeCell ref="AB222:AD222"/>
    <mergeCell ref="AG222:AI222"/>
    <mergeCell ref="AJ222:AK222"/>
    <mergeCell ref="AL222:AM222"/>
    <mergeCell ref="AN222:AO222"/>
    <mergeCell ref="AP222:AR222"/>
    <mergeCell ref="AW221:AX221"/>
    <mergeCell ref="AY221:AZ221"/>
    <mergeCell ref="BA221:BC221"/>
    <mergeCell ref="BD221:BE221"/>
    <mergeCell ref="BN221:BP221"/>
    <mergeCell ref="A222:L222"/>
    <mergeCell ref="M222:O222"/>
    <mergeCell ref="P222:T222"/>
    <mergeCell ref="U222:W222"/>
    <mergeCell ref="X222:AA222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T220:AV220"/>
    <mergeCell ref="AW220:AX220"/>
    <mergeCell ref="AY220:AZ220"/>
    <mergeCell ref="BA220:BC220"/>
    <mergeCell ref="BD220:BE220"/>
    <mergeCell ref="BN220:BP220"/>
    <mergeCell ref="AB220:AD220"/>
    <mergeCell ref="AG220:AI220"/>
    <mergeCell ref="AJ220:AK220"/>
    <mergeCell ref="AL220:AM220"/>
    <mergeCell ref="AN220:AO220"/>
    <mergeCell ref="AP220:AR220"/>
    <mergeCell ref="AW219:AX219"/>
    <mergeCell ref="AY219:AZ219"/>
    <mergeCell ref="BA219:BC219"/>
    <mergeCell ref="BD219:BE219"/>
    <mergeCell ref="BN219:BP219"/>
    <mergeCell ref="A220:L220"/>
    <mergeCell ref="M220:O220"/>
    <mergeCell ref="P220:T220"/>
    <mergeCell ref="U220:W220"/>
    <mergeCell ref="X220:AA220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T218:AV218"/>
    <mergeCell ref="AW218:AX218"/>
    <mergeCell ref="AY218:AZ218"/>
    <mergeCell ref="BA218:BC218"/>
    <mergeCell ref="BD218:BE218"/>
    <mergeCell ref="BN218:BP218"/>
    <mergeCell ref="AB218:AD218"/>
    <mergeCell ref="AG218:AI218"/>
    <mergeCell ref="AJ218:AK218"/>
    <mergeCell ref="AL218:AM218"/>
    <mergeCell ref="AN218:AO218"/>
    <mergeCell ref="AP218:AR218"/>
    <mergeCell ref="AW217:AX217"/>
    <mergeCell ref="AY217:AZ217"/>
    <mergeCell ref="BA217:BC217"/>
    <mergeCell ref="BD217:BE217"/>
    <mergeCell ref="BN217:BP217"/>
    <mergeCell ref="A218:L218"/>
    <mergeCell ref="M218:O218"/>
    <mergeCell ref="P218:T218"/>
    <mergeCell ref="U218:W218"/>
    <mergeCell ref="X218:AA218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T216:AV216"/>
    <mergeCell ref="AW216:AX216"/>
    <mergeCell ref="AY216:AZ216"/>
    <mergeCell ref="BA216:BC216"/>
    <mergeCell ref="BD216:BE216"/>
    <mergeCell ref="BN216:BP216"/>
    <mergeCell ref="AB216:AD216"/>
    <mergeCell ref="AG216:AI216"/>
    <mergeCell ref="AJ216:AK216"/>
    <mergeCell ref="AL216:AM216"/>
    <mergeCell ref="AN216:AO216"/>
    <mergeCell ref="AP216:AR216"/>
    <mergeCell ref="AW215:AX215"/>
    <mergeCell ref="AY215:AZ215"/>
    <mergeCell ref="BA215:BC215"/>
    <mergeCell ref="BD215:BE215"/>
    <mergeCell ref="BN215:BP215"/>
    <mergeCell ref="A216:L216"/>
    <mergeCell ref="M216:O216"/>
    <mergeCell ref="P216:T216"/>
    <mergeCell ref="U216:W216"/>
    <mergeCell ref="X216:AA216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L214:AM214"/>
    <mergeCell ref="AN214:AO214"/>
    <mergeCell ref="AP214:AR214"/>
    <mergeCell ref="AT214:AV214"/>
    <mergeCell ref="AW214:AX214"/>
    <mergeCell ref="AY213:BQ213"/>
    <mergeCell ref="AY214:AZ214"/>
    <mergeCell ref="BA214:BC214"/>
    <mergeCell ref="BD214:BE214"/>
    <mergeCell ref="BN214:BP214"/>
    <mergeCell ref="A212:BQ212"/>
    <mergeCell ref="A213:L214"/>
    <mergeCell ref="M213:O214"/>
    <mergeCell ref="P213:T214"/>
    <mergeCell ref="U213:AX213"/>
    <mergeCell ref="U214:W214"/>
    <mergeCell ref="X214:AA214"/>
    <mergeCell ref="AB214:AD214"/>
    <mergeCell ref="AG214:AI214"/>
    <mergeCell ref="AJ214:AK214"/>
    <mergeCell ref="AW210:AX210"/>
    <mergeCell ref="AY210:AZ210"/>
    <mergeCell ref="BA210:BC210"/>
    <mergeCell ref="BD210:BE210"/>
    <mergeCell ref="BN210:BP210"/>
    <mergeCell ref="A211:BQ211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T209:AV209"/>
    <mergeCell ref="AW209:AX209"/>
    <mergeCell ref="AY209:AZ209"/>
    <mergeCell ref="BA209:BC209"/>
    <mergeCell ref="BD209:BE209"/>
    <mergeCell ref="BN209:BP209"/>
    <mergeCell ref="AB209:AD209"/>
    <mergeCell ref="AG209:AI209"/>
    <mergeCell ref="AJ209:AK209"/>
    <mergeCell ref="AL209:AM209"/>
    <mergeCell ref="AN209:AO209"/>
    <mergeCell ref="AP209:AR209"/>
    <mergeCell ref="AW208:AX208"/>
    <mergeCell ref="AY208:AZ208"/>
    <mergeCell ref="BA208:BC208"/>
    <mergeCell ref="BD208:BE208"/>
    <mergeCell ref="BN208:BP208"/>
    <mergeCell ref="A209:L209"/>
    <mergeCell ref="M209:O209"/>
    <mergeCell ref="P209:T209"/>
    <mergeCell ref="U209:W209"/>
    <mergeCell ref="X209:AA209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T207:AV207"/>
    <mergeCell ref="AW207:AX207"/>
    <mergeCell ref="AY207:AZ207"/>
    <mergeCell ref="BA207:BC207"/>
    <mergeCell ref="BD207:BE207"/>
    <mergeCell ref="BN207:BP207"/>
    <mergeCell ref="AB207:AD207"/>
    <mergeCell ref="AG207:AI207"/>
    <mergeCell ref="AJ207:AK207"/>
    <mergeCell ref="AL207:AM207"/>
    <mergeCell ref="AN207:AO207"/>
    <mergeCell ref="AP207:AR207"/>
    <mergeCell ref="AW206:AX206"/>
    <mergeCell ref="AY206:AZ206"/>
    <mergeCell ref="BA206:BC206"/>
    <mergeCell ref="BD206:BE206"/>
    <mergeCell ref="BN206:BP206"/>
    <mergeCell ref="A207:L207"/>
    <mergeCell ref="M207:O207"/>
    <mergeCell ref="P207:T207"/>
    <mergeCell ref="U207:W207"/>
    <mergeCell ref="X207:AA207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T205:AV205"/>
    <mergeCell ref="AW205:AX205"/>
    <mergeCell ref="AY205:AZ205"/>
    <mergeCell ref="BA205:BC205"/>
    <mergeCell ref="BD205:BE205"/>
    <mergeCell ref="BN205:BP205"/>
    <mergeCell ref="AB205:AD205"/>
    <mergeCell ref="AG205:AI205"/>
    <mergeCell ref="AJ205:AK205"/>
    <mergeCell ref="AL205:AM205"/>
    <mergeCell ref="AN205:AO205"/>
    <mergeCell ref="AP205:AR205"/>
    <mergeCell ref="AW204:AX204"/>
    <mergeCell ref="AY204:AZ204"/>
    <mergeCell ref="BA204:BC204"/>
    <mergeCell ref="BD204:BE204"/>
    <mergeCell ref="BN204:BP204"/>
    <mergeCell ref="A205:L205"/>
    <mergeCell ref="M205:O205"/>
    <mergeCell ref="P205:T205"/>
    <mergeCell ref="U205:W205"/>
    <mergeCell ref="X205:AA205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T203:AV203"/>
    <mergeCell ref="AW203:AX203"/>
    <mergeCell ref="AY203:AZ203"/>
    <mergeCell ref="BA203:BC203"/>
    <mergeCell ref="BD203:BE203"/>
    <mergeCell ref="BN203:BP203"/>
    <mergeCell ref="AB203:AD203"/>
    <mergeCell ref="AG203:AI203"/>
    <mergeCell ref="AJ203:AK203"/>
    <mergeCell ref="AL203:AM203"/>
    <mergeCell ref="AN203:AO203"/>
    <mergeCell ref="AP203:AR203"/>
    <mergeCell ref="AW202:AX202"/>
    <mergeCell ref="AY202:AZ202"/>
    <mergeCell ref="BA202:BC202"/>
    <mergeCell ref="BD202:BE202"/>
    <mergeCell ref="BN202:BP202"/>
    <mergeCell ref="A203:L203"/>
    <mergeCell ref="M203:O203"/>
    <mergeCell ref="P203:T203"/>
    <mergeCell ref="U203:W203"/>
    <mergeCell ref="X203:AA203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T201:AV201"/>
    <mergeCell ref="AW201:AX201"/>
    <mergeCell ref="AY201:AZ201"/>
    <mergeCell ref="BA201:BC201"/>
    <mergeCell ref="BD201:BE201"/>
    <mergeCell ref="BN201:BP201"/>
    <mergeCell ref="AB201:AD201"/>
    <mergeCell ref="AG201:AI201"/>
    <mergeCell ref="AJ201:AK201"/>
    <mergeCell ref="AL201:AM201"/>
    <mergeCell ref="AN201:AO201"/>
    <mergeCell ref="AP201:AR201"/>
    <mergeCell ref="AW200:AX200"/>
    <mergeCell ref="AY200:AZ200"/>
    <mergeCell ref="BA200:BC200"/>
    <mergeCell ref="BD200:BE200"/>
    <mergeCell ref="BN200:BP200"/>
    <mergeCell ref="A201:L201"/>
    <mergeCell ref="M201:O201"/>
    <mergeCell ref="P201:T201"/>
    <mergeCell ref="U201:W201"/>
    <mergeCell ref="X201:AA201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T199:AV199"/>
    <mergeCell ref="AW199:AX199"/>
    <mergeCell ref="AY199:AZ199"/>
    <mergeCell ref="BA199:BC199"/>
    <mergeCell ref="BD199:BE199"/>
    <mergeCell ref="BN199:BP199"/>
    <mergeCell ref="AB199:AD199"/>
    <mergeCell ref="AG199:AI199"/>
    <mergeCell ref="AJ199:AK199"/>
    <mergeCell ref="AL199:AM199"/>
    <mergeCell ref="AN199:AO199"/>
    <mergeCell ref="AP199:AR199"/>
    <mergeCell ref="AW198:AX198"/>
    <mergeCell ref="AY198:AZ198"/>
    <mergeCell ref="BA198:BC198"/>
    <mergeCell ref="BD198:BE198"/>
    <mergeCell ref="BN198:BP198"/>
    <mergeCell ref="A199:L199"/>
    <mergeCell ref="M199:O199"/>
    <mergeCell ref="P199:T199"/>
    <mergeCell ref="U199:W199"/>
    <mergeCell ref="X199:AA199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T197:AV197"/>
    <mergeCell ref="AW197:AX197"/>
    <mergeCell ref="AY197:AZ197"/>
    <mergeCell ref="BA197:BC197"/>
    <mergeCell ref="BD197:BE197"/>
    <mergeCell ref="BN197:BP197"/>
    <mergeCell ref="AB197:AD197"/>
    <mergeCell ref="AG197:AI197"/>
    <mergeCell ref="AJ197:AK197"/>
    <mergeCell ref="AL197:AM197"/>
    <mergeCell ref="AN197:AO197"/>
    <mergeCell ref="AP197:AR197"/>
    <mergeCell ref="AW196:AX196"/>
    <mergeCell ref="AY196:AZ196"/>
    <mergeCell ref="BA196:BC196"/>
    <mergeCell ref="BD196:BE196"/>
    <mergeCell ref="BN196:BP196"/>
    <mergeCell ref="A197:L197"/>
    <mergeCell ref="M197:O197"/>
    <mergeCell ref="P197:T197"/>
    <mergeCell ref="U197:W197"/>
    <mergeCell ref="X197:AA197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T195:AV195"/>
    <mergeCell ref="AW195:AX195"/>
    <mergeCell ref="AY195:AZ195"/>
    <mergeCell ref="BA195:BC195"/>
    <mergeCell ref="BD195:BE195"/>
    <mergeCell ref="BN195:BP195"/>
    <mergeCell ref="AB195:AD195"/>
    <mergeCell ref="AG195:AI195"/>
    <mergeCell ref="AJ195:AK195"/>
    <mergeCell ref="AL195:AM195"/>
    <mergeCell ref="AN195:AO195"/>
    <mergeCell ref="AP195:AR195"/>
    <mergeCell ref="AW194:AX194"/>
    <mergeCell ref="AY194:AZ194"/>
    <mergeCell ref="BA194:BC194"/>
    <mergeCell ref="BD194:BE194"/>
    <mergeCell ref="BN194:BP194"/>
    <mergeCell ref="A195:L195"/>
    <mergeCell ref="M195:O195"/>
    <mergeCell ref="P195:T195"/>
    <mergeCell ref="U195:W195"/>
    <mergeCell ref="X195:AA195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T193:AV193"/>
    <mergeCell ref="AW193:AX193"/>
    <mergeCell ref="AY193:AZ193"/>
    <mergeCell ref="BA193:BC193"/>
    <mergeCell ref="BD193:BE193"/>
    <mergeCell ref="BN193:BP193"/>
    <mergeCell ref="AB193:AD193"/>
    <mergeCell ref="AG193:AI193"/>
    <mergeCell ref="AJ193:AK193"/>
    <mergeCell ref="AL193:AM193"/>
    <mergeCell ref="AN193:AO193"/>
    <mergeCell ref="AP193:AR193"/>
    <mergeCell ref="AW192:AX192"/>
    <mergeCell ref="AY192:AZ192"/>
    <mergeCell ref="BA192:BC192"/>
    <mergeCell ref="BD192:BE192"/>
    <mergeCell ref="BN192:BP192"/>
    <mergeCell ref="A193:L193"/>
    <mergeCell ref="M193:O193"/>
    <mergeCell ref="P193:T193"/>
    <mergeCell ref="U193:W193"/>
    <mergeCell ref="X193:AA193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T191:AV191"/>
    <mergeCell ref="AW191:AX191"/>
    <mergeCell ref="AY191:AZ191"/>
    <mergeCell ref="BA191:BC191"/>
    <mergeCell ref="BD191:BE191"/>
    <mergeCell ref="BN191:BP191"/>
    <mergeCell ref="AB191:AD191"/>
    <mergeCell ref="AG191:AI191"/>
    <mergeCell ref="AJ191:AK191"/>
    <mergeCell ref="AL191:AM191"/>
    <mergeCell ref="AN191:AO191"/>
    <mergeCell ref="AP191:AR191"/>
    <mergeCell ref="AW190:AX190"/>
    <mergeCell ref="AY190:AZ190"/>
    <mergeCell ref="BA190:BC190"/>
    <mergeCell ref="BD190:BE190"/>
    <mergeCell ref="BN190:BP190"/>
    <mergeCell ref="A191:L191"/>
    <mergeCell ref="M191:O191"/>
    <mergeCell ref="P191:T191"/>
    <mergeCell ref="U191:W191"/>
    <mergeCell ref="X191:AA191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T189:AV189"/>
    <mergeCell ref="AW189:AX189"/>
    <mergeCell ref="AY189:AZ189"/>
    <mergeCell ref="BA189:BC189"/>
    <mergeCell ref="BD189:BE189"/>
    <mergeCell ref="BN189:BP189"/>
    <mergeCell ref="AB189:AD189"/>
    <mergeCell ref="AG189:AI189"/>
    <mergeCell ref="AJ189:AK189"/>
    <mergeCell ref="AL189:AM189"/>
    <mergeCell ref="AN189:AO189"/>
    <mergeCell ref="AP189:AR189"/>
    <mergeCell ref="AW188:AX188"/>
    <mergeCell ref="AY188:AZ188"/>
    <mergeCell ref="BA188:BC188"/>
    <mergeCell ref="BD188:BE188"/>
    <mergeCell ref="BN188:BP188"/>
    <mergeCell ref="A189:L189"/>
    <mergeCell ref="M189:O189"/>
    <mergeCell ref="P189:T189"/>
    <mergeCell ref="U189:W189"/>
    <mergeCell ref="X189:AA189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T187:AV187"/>
    <mergeCell ref="AW187:AX187"/>
    <mergeCell ref="AY187:AZ187"/>
    <mergeCell ref="BA187:BC187"/>
    <mergeCell ref="BD187:BE187"/>
    <mergeCell ref="BN187:BP187"/>
    <mergeCell ref="AB187:AD187"/>
    <mergeCell ref="AG187:AI187"/>
    <mergeCell ref="AJ187:AK187"/>
    <mergeCell ref="AL187:AM187"/>
    <mergeCell ref="AN187:AO187"/>
    <mergeCell ref="AP187:AR187"/>
    <mergeCell ref="AW186:AX186"/>
    <mergeCell ref="AY186:AZ186"/>
    <mergeCell ref="BA186:BC186"/>
    <mergeCell ref="BD186:BE186"/>
    <mergeCell ref="BN186:BP186"/>
    <mergeCell ref="A187:L187"/>
    <mergeCell ref="M187:O187"/>
    <mergeCell ref="P187:T187"/>
    <mergeCell ref="U187:W187"/>
    <mergeCell ref="X187:AA187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T185:AV185"/>
    <mergeCell ref="AW185:AX185"/>
    <mergeCell ref="AY185:AZ185"/>
    <mergeCell ref="BA185:BC185"/>
    <mergeCell ref="BD185:BE185"/>
    <mergeCell ref="BN185:BP185"/>
    <mergeCell ref="AB185:AD185"/>
    <mergeCell ref="AG185:AI185"/>
    <mergeCell ref="AJ185:AK185"/>
    <mergeCell ref="AL185:AM185"/>
    <mergeCell ref="AN185:AO185"/>
    <mergeCell ref="AP185:AR185"/>
    <mergeCell ref="AW184:AX184"/>
    <mergeCell ref="AY184:AZ184"/>
    <mergeCell ref="BA184:BC184"/>
    <mergeCell ref="BD184:BE184"/>
    <mergeCell ref="BN184:BP184"/>
    <mergeCell ref="A185:L185"/>
    <mergeCell ref="M185:O185"/>
    <mergeCell ref="P185:T185"/>
    <mergeCell ref="U185:W185"/>
    <mergeCell ref="X185:AA185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T183:AV183"/>
    <mergeCell ref="AW183:AX183"/>
    <mergeCell ref="AY183:AZ183"/>
    <mergeCell ref="BA183:BC183"/>
    <mergeCell ref="BD183:BE183"/>
    <mergeCell ref="BN183:BP183"/>
    <mergeCell ref="AB183:AD183"/>
    <mergeCell ref="AG183:AI183"/>
    <mergeCell ref="AJ183:AK183"/>
    <mergeCell ref="AL183:AM183"/>
    <mergeCell ref="AN183:AO183"/>
    <mergeCell ref="AP183:AR183"/>
    <mergeCell ref="AW182:AX182"/>
    <mergeCell ref="AY182:AZ182"/>
    <mergeCell ref="BA182:BC182"/>
    <mergeCell ref="BD182:BE182"/>
    <mergeCell ref="BN182:BP182"/>
    <mergeCell ref="A183:L183"/>
    <mergeCell ref="M183:O183"/>
    <mergeCell ref="P183:T183"/>
    <mergeCell ref="U183:W183"/>
    <mergeCell ref="X183:AA183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T181:AV181"/>
    <mergeCell ref="AW181:AX181"/>
    <mergeCell ref="AY181:AZ181"/>
    <mergeCell ref="BA181:BC181"/>
    <mergeCell ref="BD181:BE181"/>
    <mergeCell ref="BN181:BP181"/>
    <mergeCell ref="AB181:AD181"/>
    <mergeCell ref="AG181:AI181"/>
    <mergeCell ref="AJ181:AK181"/>
    <mergeCell ref="AL181:AM181"/>
    <mergeCell ref="AN181:AO181"/>
    <mergeCell ref="AP181:AR181"/>
    <mergeCell ref="AW180:AX180"/>
    <mergeCell ref="AY180:AZ180"/>
    <mergeCell ref="BA180:BC180"/>
    <mergeCell ref="BD180:BE180"/>
    <mergeCell ref="BN180:BP180"/>
    <mergeCell ref="A181:L181"/>
    <mergeCell ref="M181:O181"/>
    <mergeCell ref="P181:T181"/>
    <mergeCell ref="U181:W181"/>
    <mergeCell ref="X181:AA181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T179:AV179"/>
    <mergeCell ref="AW179:AX179"/>
    <mergeCell ref="AY179:AZ179"/>
    <mergeCell ref="BA179:BC179"/>
    <mergeCell ref="BD179:BE179"/>
    <mergeCell ref="BN179:BP179"/>
    <mergeCell ref="AB179:AD179"/>
    <mergeCell ref="AG179:AI179"/>
    <mergeCell ref="AJ179:AK179"/>
    <mergeCell ref="AL179:AM179"/>
    <mergeCell ref="AN179:AO179"/>
    <mergeCell ref="AP179:AR179"/>
    <mergeCell ref="AW178:AX178"/>
    <mergeCell ref="AY178:AZ178"/>
    <mergeCell ref="BA178:BC178"/>
    <mergeCell ref="BD178:BE178"/>
    <mergeCell ref="BN178:BP178"/>
    <mergeCell ref="A179:L179"/>
    <mergeCell ref="M179:O179"/>
    <mergeCell ref="P179:T179"/>
    <mergeCell ref="U179:W179"/>
    <mergeCell ref="X179:AA179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T177:AV177"/>
    <mergeCell ref="AW177:AX177"/>
    <mergeCell ref="AY177:AZ177"/>
    <mergeCell ref="BA177:BC177"/>
    <mergeCell ref="BD177:BE177"/>
    <mergeCell ref="BN177:BP177"/>
    <mergeCell ref="AB177:AD177"/>
    <mergeCell ref="AG177:AI177"/>
    <mergeCell ref="AJ177:AK177"/>
    <mergeCell ref="AL177:AM177"/>
    <mergeCell ref="AN177:AO177"/>
    <mergeCell ref="AP177:AR177"/>
    <mergeCell ref="AW176:AX176"/>
    <mergeCell ref="AY176:AZ176"/>
    <mergeCell ref="BA176:BC176"/>
    <mergeCell ref="BD176:BE176"/>
    <mergeCell ref="BN176:BP176"/>
    <mergeCell ref="A177:L177"/>
    <mergeCell ref="M177:O177"/>
    <mergeCell ref="P177:T177"/>
    <mergeCell ref="U177:W177"/>
    <mergeCell ref="X177:AA177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T175:AV175"/>
    <mergeCell ref="AW175:AX175"/>
    <mergeCell ref="AY175:AZ175"/>
    <mergeCell ref="BA175:BC175"/>
    <mergeCell ref="BD175:BE175"/>
    <mergeCell ref="BN175:BP175"/>
    <mergeCell ref="AB175:AD175"/>
    <mergeCell ref="AG175:AI175"/>
    <mergeCell ref="AJ175:AK175"/>
    <mergeCell ref="AL175:AM175"/>
    <mergeCell ref="AN175:AO175"/>
    <mergeCell ref="AP175:AR175"/>
    <mergeCell ref="AW174:AX174"/>
    <mergeCell ref="AY174:AZ174"/>
    <mergeCell ref="BA174:BC174"/>
    <mergeCell ref="BD174:BE174"/>
    <mergeCell ref="BN174:BP174"/>
    <mergeCell ref="A175:L175"/>
    <mergeCell ref="M175:O175"/>
    <mergeCell ref="P175:T175"/>
    <mergeCell ref="U175:W175"/>
    <mergeCell ref="X175:AA175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T173:AV173"/>
    <mergeCell ref="AW173:AX173"/>
    <mergeCell ref="AY173:AZ173"/>
    <mergeCell ref="BA173:BC173"/>
    <mergeCell ref="BD173:BE173"/>
    <mergeCell ref="BN173:BP173"/>
    <mergeCell ref="AB173:AD173"/>
    <mergeCell ref="AG173:AI173"/>
    <mergeCell ref="AJ173:AK173"/>
    <mergeCell ref="AL173:AM173"/>
    <mergeCell ref="AN173:AO173"/>
    <mergeCell ref="AP173:AR173"/>
    <mergeCell ref="AW172:AX172"/>
    <mergeCell ref="AY172:AZ172"/>
    <mergeCell ref="BA172:BC172"/>
    <mergeCell ref="BD172:BE172"/>
    <mergeCell ref="BN172:BP172"/>
    <mergeCell ref="A173:L173"/>
    <mergeCell ref="M173:O173"/>
    <mergeCell ref="P173:T173"/>
    <mergeCell ref="U173:W173"/>
    <mergeCell ref="X173:AA173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T171:AV171"/>
    <mergeCell ref="AW171:AX171"/>
    <mergeCell ref="AY171:AZ171"/>
    <mergeCell ref="BA171:BC171"/>
    <mergeCell ref="BD171:BE171"/>
    <mergeCell ref="BN171:BP171"/>
    <mergeCell ref="AB171:AD171"/>
    <mergeCell ref="AG171:AI171"/>
    <mergeCell ref="AJ171:AK171"/>
    <mergeCell ref="AL171:AM171"/>
    <mergeCell ref="AN171:AO171"/>
    <mergeCell ref="AP171:AR171"/>
    <mergeCell ref="AW170:AX170"/>
    <mergeCell ref="AY170:AZ170"/>
    <mergeCell ref="BA170:BC170"/>
    <mergeCell ref="BD170:BE170"/>
    <mergeCell ref="BN170:BP170"/>
    <mergeCell ref="A171:L171"/>
    <mergeCell ref="M171:O171"/>
    <mergeCell ref="P171:T171"/>
    <mergeCell ref="U171:W171"/>
    <mergeCell ref="X171:AA171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T169:AV169"/>
    <mergeCell ref="AW169:AX169"/>
    <mergeCell ref="AY169:AZ169"/>
    <mergeCell ref="BA169:BC169"/>
    <mergeCell ref="BD169:BE169"/>
    <mergeCell ref="BN169:BP169"/>
    <mergeCell ref="AB169:AD169"/>
    <mergeCell ref="AG169:AI169"/>
    <mergeCell ref="AJ169:AK169"/>
    <mergeCell ref="AL169:AM169"/>
    <mergeCell ref="AN169:AO169"/>
    <mergeCell ref="AP169:AR169"/>
    <mergeCell ref="AW168:AX168"/>
    <mergeCell ref="AY168:AZ168"/>
    <mergeCell ref="BA168:BC168"/>
    <mergeCell ref="BD168:BE168"/>
    <mergeCell ref="BN168:BP168"/>
    <mergeCell ref="A169:L169"/>
    <mergeCell ref="M169:O169"/>
    <mergeCell ref="P169:T169"/>
    <mergeCell ref="U169:W169"/>
    <mergeCell ref="X169:AA169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T167:AV167"/>
    <mergeCell ref="AW167:AX167"/>
    <mergeCell ref="AY167:AZ167"/>
    <mergeCell ref="BA167:BC167"/>
    <mergeCell ref="BD167:BE167"/>
    <mergeCell ref="BN167:BP167"/>
    <mergeCell ref="AB167:AD167"/>
    <mergeCell ref="AG167:AI167"/>
    <mergeCell ref="AJ167:AK167"/>
    <mergeCell ref="AL167:AM167"/>
    <mergeCell ref="AN167:AO167"/>
    <mergeCell ref="AP167:AR167"/>
    <mergeCell ref="AW166:AX166"/>
    <mergeCell ref="AY166:AZ166"/>
    <mergeCell ref="BA166:BC166"/>
    <mergeCell ref="BD166:BE166"/>
    <mergeCell ref="BN166:BP166"/>
    <mergeCell ref="A167:L167"/>
    <mergeCell ref="M167:O167"/>
    <mergeCell ref="P167:T167"/>
    <mergeCell ref="U167:W167"/>
    <mergeCell ref="X167:AA167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T165:AV165"/>
    <mergeCell ref="AW165:AX165"/>
    <mergeCell ref="AY165:AZ165"/>
    <mergeCell ref="BA165:BC165"/>
    <mergeCell ref="BD165:BE165"/>
    <mergeCell ref="BN165:BP165"/>
    <mergeCell ref="AB165:AD165"/>
    <mergeCell ref="AG165:AI165"/>
    <mergeCell ref="AJ165:AK165"/>
    <mergeCell ref="AL165:AM165"/>
    <mergeCell ref="AN165:AO165"/>
    <mergeCell ref="AP165:AR165"/>
    <mergeCell ref="AW164:AX164"/>
    <mergeCell ref="AY164:AZ164"/>
    <mergeCell ref="BA164:BC164"/>
    <mergeCell ref="BD164:BE164"/>
    <mergeCell ref="BN164:BP164"/>
    <mergeCell ref="A165:L165"/>
    <mergeCell ref="M165:O165"/>
    <mergeCell ref="P165:T165"/>
    <mergeCell ref="U165:W165"/>
    <mergeCell ref="X165:AA165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T163:AV163"/>
    <mergeCell ref="AW163:AX163"/>
    <mergeCell ref="AY163:AZ163"/>
    <mergeCell ref="BA163:BC163"/>
    <mergeCell ref="BD163:BE163"/>
    <mergeCell ref="BN163:BP163"/>
    <mergeCell ref="AB163:AD163"/>
    <mergeCell ref="AG163:AI163"/>
    <mergeCell ref="AJ163:AK163"/>
    <mergeCell ref="AL163:AM163"/>
    <mergeCell ref="AN163:AO163"/>
    <mergeCell ref="AP163:AR163"/>
    <mergeCell ref="AW162:AX162"/>
    <mergeCell ref="AY162:AZ162"/>
    <mergeCell ref="BA162:BC162"/>
    <mergeCell ref="BD162:BE162"/>
    <mergeCell ref="BN162:BP162"/>
    <mergeCell ref="A163:L163"/>
    <mergeCell ref="M163:O163"/>
    <mergeCell ref="P163:T163"/>
    <mergeCell ref="U163:W163"/>
    <mergeCell ref="X163:AA163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T161:AV161"/>
    <mergeCell ref="AW161:AX161"/>
    <mergeCell ref="AY161:AZ161"/>
    <mergeCell ref="BA161:BC161"/>
    <mergeCell ref="BD161:BE161"/>
    <mergeCell ref="BN161:BP161"/>
    <mergeCell ref="AB161:AD161"/>
    <mergeCell ref="AG161:AI161"/>
    <mergeCell ref="AJ161:AK161"/>
    <mergeCell ref="AL161:AM161"/>
    <mergeCell ref="AN161:AO161"/>
    <mergeCell ref="AP161:AR161"/>
    <mergeCell ref="AW160:AX160"/>
    <mergeCell ref="AY160:AZ160"/>
    <mergeCell ref="BA160:BC160"/>
    <mergeCell ref="BD160:BE160"/>
    <mergeCell ref="BN160:BP160"/>
    <mergeCell ref="A161:L161"/>
    <mergeCell ref="M161:O161"/>
    <mergeCell ref="P161:T161"/>
    <mergeCell ref="U161:W161"/>
    <mergeCell ref="X161:AA161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T159:AV159"/>
    <mergeCell ref="AW159:AX159"/>
    <mergeCell ref="AY159:AZ159"/>
    <mergeCell ref="BA159:BC159"/>
    <mergeCell ref="BD159:BE159"/>
    <mergeCell ref="BN159:BP159"/>
    <mergeCell ref="AB159:AD159"/>
    <mergeCell ref="AG159:AI159"/>
    <mergeCell ref="AJ159:AK159"/>
    <mergeCell ref="AL159:AM159"/>
    <mergeCell ref="AN159:AO159"/>
    <mergeCell ref="AP159:AR159"/>
    <mergeCell ref="AW158:AX158"/>
    <mergeCell ref="AY158:AZ158"/>
    <mergeCell ref="BA158:BC158"/>
    <mergeCell ref="BD158:BE158"/>
    <mergeCell ref="BN158:BP158"/>
    <mergeCell ref="A159:L159"/>
    <mergeCell ref="M159:O159"/>
    <mergeCell ref="P159:T159"/>
    <mergeCell ref="U159:W159"/>
    <mergeCell ref="X159:AA159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T157:AV157"/>
    <mergeCell ref="AW157:AX157"/>
    <mergeCell ref="AY157:AZ157"/>
    <mergeCell ref="BA157:BC157"/>
    <mergeCell ref="BD157:BE157"/>
    <mergeCell ref="BN157:BP157"/>
    <mergeCell ref="AB157:AD157"/>
    <mergeCell ref="AG157:AI157"/>
    <mergeCell ref="AJ157:AK157"/>
    <mergeCell ref="AL157:AM157"/>
    <mergeCell ref="AN157:AO157"/>
    <mergeCell ref="AP157:AR157"/>
    <mergeCell ref="AW156:AX156"/>
    <mergeCell ref="AY156:AZ156"/>
    <mergeCell ref="BA156:BC156"/>
    <mergeCell ref="BD156:BE156"/>
    <mergeCell ref="BN156:BP156"/>
    <mergeCell ref="A157:L157"/>
    <mergeCell ref="M157:O157"/>
    <mergeCell ref="P157:T157"/>
    <mergeCell ref="U157:W157"/>
    <mergeCell ref="X157:AA157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T155:AV155"/>
    <mergeCell ref="AW155:AX155"/>
    <mergeCell ref="AY155:AZ155"/>
    <mergeCell ref="BA155:BC155"/>
    <mergeCell ref="BD155:BE155"/>
    <mergeCell ref="BN155:BP155"/>
    <mergeCell ref="AB155:AD155"/>
    <mergeCell ref="AG155:AI155"/>
    <mergeCell ref="AJ155:AK155"/>
    <mergeCell ref="AL155:AM155"/>
    <mergeCell ref="AN155:AO155"/>
    <mergeCell ref="AP155:AR155"/>
    <mergeCell ref="AW154:AX154"/>
    <mergeCell ref="AY154:AZ154"/>
    <mergeCell ref="BA154:BC154"/>
    <mergeCell ref="BD154:BE154"/>
    <mergeCell ref="BN154:BP154"/>
    <mergeCell ref="A155:L155"/>
    <mergeCell ref="M155:O155"/>
    <mergeCell ref="P155:T155"/>
    <mergeCell ref="U155:W155"/>
    <mergeCell ref="X155:AA155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T153:AV153"/>
    <mergeCell ref="AW153:AX153"/>
    <mergeCell ref="AY153:AZ153"/>
    <mergeCell ref="BA153:BC153"/>
    <mergeCell ref="BD153:BE153"/>
    <mergeCell ref="BN153:BP153"/>
    <mergeCell ref="AB153:AD153"/>
    <mergeCell ref="AG153:AI153"/>
    <mergeCell ref="AJ153:AK153"/>
    <mergeCell ref="AL153:AM153"/>
    <mergeCell ref="AN153:AO153"/>
    <mergeCell ref="AP153:AR153"/>
    <mergeCell ref="AW152:AX152"/>
    <mergeCell ref="AY152:AZ152"/>
    <mergeCell ref="BA152:BC152"/>
    <mergeCell ref="BD152:BE152"/>
    <mergeCell ref="BN152:BP152"/>
    <mergeCell ref="A153:L153"/>
    <mergeCell ref="M153:O153"/>
    <mergeCell ref="P153:T153"/>
    <mergeCell ref="U153:W153"/>
    <mergeCell ref="X153:AA153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T151:AV151"/>
    <mergeCell ref="AW151:AX151"/>
    <mergeCell ref="AY151:AZ151"/>
    <mergeCell ref="BA151:BC151"/>
    <mergeCell ref="BD151:BE151"/>
    <mergeCell ref="BN151:BP151"/>
    <mergeCell ref="AB151:AD151"/>
    <mergeCell ref="AG151:AI151"/>
    <mergeCell ref="AJ151:AK151"/>
    <mergeCell ref="AL151:AM151"/>
    <mergeCell ref="AN151:AO151"/>
    <mergeCell ref="AP151:AR151"/>
    <mergeCell ref="AW150:AX150"/>
    <mergeCell ref="AY150:AZ150"/>
    <mergeCell ref="BA150:BC150"/>
    <mergeCell ref="BD150:BE150"/>
    <mergeCell ref="BN150:BP150"/>
    <mergeCell ref="A151:L151"/>
    <mergeCell ref="M151:O151"/>
    <mergeCell ref="P151:T151"/>
    <mergeCell ref="U151:W151"/>
    <mergeCell ref="X151:AA151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T149:AV149"/>
    <mergeCell ref="AW149:AX149"/>
    <mergeCell ref="AY149:AZ149"/>
    <mergeCell ref="BA149:BC149"/>
    <mergeCell ref="BD149:BE149"/>
    <mergeCell ref="BN149:BP149"/>
    <mergeCell ref="AB149:AD149"/>
    <mergeCell ref="AG149:AI149"/>
    <mergeCell ref="AJ149:AK149"/>
    <mergeCell ref="AL149:AM149"/>
    <mergeCell ref="AN149:AO149"/>
    <mergeCell ref="AP149:AR149"/>
    <mergeCell ref="AW148:AX148"/>
    <mergeCell ref="AY148:AZ148"/>
    <mergeCell ref="BA148:BC148"/>
    <mergeCell ref="BD148:BE148"/>
    <mergeCell ref="BN148:BP148"/>
    <mergeCell ref="A149:L149"/>
    <mergeCell ref="M149:O149"/>
    <mergeCell ref="P149:T149"/>
    <mergeCell ref="U149:W149"/>
    <mergeCell ref="X149:AA149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T147:AV147"/>
    <mergeCell ref="AW147:AX147"/>
    <mergeCell ref="AY147:AZ147"/>
    <mergeCell ref="BA147:BC147"/>
    <mergeCell ref="BD147:BE147"/>
    <mergeCell ref="BN147:BP147"/>
    <mergeCell ref="AB147:AD147"/>
    <mergeCell ref="AG147:AI147"/>
    <mergeCell ref="AJ147:AK147"/>
    <mergeCell ref="AL147:AM147"/>
    <mergeCell ref="AN147:AO147"/>
    <mergeCell ref="AP147:AR147"/>
    <mergeCell ref="AW146:AX146"/>
    <mergeCell ref="AY146:AZ146"/>
    <mergeCell ref="BA146:BC146"/>
    <mergeCell ref="BD146:BE146"/>
    <mergeCell ref="BN146:BP146"/>
    <mergeCell ref="A147:L147"/>
    <mergeCell ref="M147:O147"/>
    <mergeCell ref="P147:T147"/>
    <mergeCell ref="U147:W147"/>
    <mergeCell ref="X147:AA147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T145:AV145"/>
    <mergeCell ref="AW145:AX145"/>
    <mergeCell ref="AY145:AZ145"/>
    <mergeCell ref="BA145:BC145"/>
    <mergeCell ref="BD145:BE145"/>
    <mergeCell ref="BN145:BP145"/>
    <mergeCell ref="AB145:AD145"/>
    <mergeCell ref="AG145:AI145"/>
    <mergeCell ref="AJ145:AK145"/>
    <mergeCell ref="AL145:AM145"/>
    <mergeCell ref="AN145:AO145"/>
    <mergeCell ref="AP145:AR145"/>
    <mergeCell ref="AW144:AX144"/>
    <mergeCell ref="AY144:AZ144"/>
    <mergeCell ref="BA144:BC144"/>
    <mergeCell ref="BD144:BE144"/>
    <mergeCell ref="BN144:BP144"/>
    <mergeCell ref="A145:L145"/>
    <mergeCell ref="M145:O145"/>
    <mergeCell ref="P145:T145"/>
    <mergeCell ref="U145:W145"/>
    <mergeCell ref="X145:AA145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T143:AV143"/>
    <mergeCell ref="AW143:AX143"/>
    <mergeCell ref="AY143:AZ143"/>
    <mergeCell ref="BA143:BC143"/>
    <mergeCell ref="BD143:BE143"/>
    <mergeCell ref="BN143:BP143"/>
    <mergeCell ref="AB143:AD143"/>
    <mergeCell ref="AG143:AI143"/>
    <mergeCell ref="AJ143:AK143"/>
    <mergeCell ref="AL143:AM143"/>
    <mergeCell ref="AN143:AO143"/>
    <mergeCell ref="AP143:AR143"/>
    <mergeCell ref="AW142:AX142"/>
    <mergeCell ref="AY142:AZ142"/>
    <mergeCell ref="BA142:BC142"/>
    <mergeCell ref="BD142:BE142"/>
    <mergeCell ref="BN142:BP142"/>
    <mergeCell ref="A143:L143"/>
    <mergeCell ref="M143:O143"/>
    <mergeCell ref="P143:T143"/>
    <mergeCell ref="U143:W143"/>
    <mergeCell ref="X143:AA143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T141:AV141"/>
    <mergeCell ref="AW141:AX141"/>
    <mergeCell ref="AY141:AZ141"/>
    <mergeCell ref="BA141:BC141"/>
    <mergeCell ref="BD141:BE141"/>
    <mergeCell ref="BN141:BP141"/>
    <mergeCell ref="AB141:AD141"/>
    <mergeCell ref="AG141:AI141"/>
    <mergeCell ref="AJ141:AK141"/>
    <mergeCell ref="AL141:AM141"/>
    <mergeCell ref="AN141:AO141"/>
    <mergeCell ref="AP141:AR141"/>
    <mergeCell ref="AW140:AX140"/>
    <mergeCell ref="AY140:AZ140"/>
    <mergeCell ref="BA140:BC140"/>
    <mergeCell ref="BD140:BE140"/>
    <mergeCell ref="BN140:BP140"/>
    <mergeCell ref="A141:L141"/>
    <mergeCell ref="M141:O141"/>
    <mergeCell ref="P141:T141"/>
    <mergeCell ref="U141:W141"/>
    <mergeCell ref="X141:AA141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T139:AV139"/>
    <mergeCell ref="AW139:AX139"/>
    <mergeCell ref="AY139:AZ139"/>
    <mergeCell ref="BA139:BC139"/>
    <mergeCell ref="BD139:BE139"/>
    <mergeCell ref="BN139:BP139"/>
    <mergeCell ref="AB139:AD139"/>
    <mergeCell ref="AG139:AI139"/>
    <mergeCell ref="AJ139:AK139"/>
    <mergeCell ref="AL139:AM139"/>
    <mergeCell ref="AN139:AO139"/>
    <mergeCell ref="AP139:AR139"/>
    <mergeCell ref="AW138:AX138"/>
    <mergeCell ref="AY138:AZ138"/>
    <mergeCell ref="BA138:BC138"/>
    <mergeCell ref="BD138:BE138"/>
    <mergeCell ref="BN138:BP138"/>
    <mergeCell ref="A139:L139"/>
    <mergeCell ref="M139:O139"/>
    <mergeCell ref="P139:T139"/>
    <mergeCell ref="U139:W139"/>
    <mergeCell ref="X139:AA139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T137:AV137"/>
    <mergeCell ref="AW137:AX137"/>
    <mergeCell ref="AY137:AZ137"/>
    <mergeCell ref="BA137:BC137"/>
    <mergeCell ref="BD137:BE137"/>
    <mergeCell ref="BN137:BP137"/>
    <mergeCell ref="AB137:AD137"/>
    <mergeCell ref="AG137:AI137"/>
    <mergeCell ref="AJ137:AK137"/>
    <mergeCell ref="AL137:AM137"/>
    <mergeCell ref="AN137:AO137"/>
    <mergeCell ref="AP137:AR137"/>
    <mergeCell ref="AW136:AX136"/>
    <mergeCell ref="AY136:AZ136"/>
    <mergeCell ref="BA136:BC136"/>
    <mergeCell ref="BD136:BE136"/>
    <mergeCell ref="BN136:BP136"/>
    <mergeCell ref="A137:L137"/>
    <mergeCell ref="M137:O137"/>
    <mergeCell ref="P137:T137"/>
    <mergeCell ref="U137:W137"/>
    <mergeCell ref="X137:AA137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T135:AV135"/>
    <mergeCell ref="AW135:AX135"/>
    <mergeCell ref="AY135:AZ135"/>
    <mergeCell ref="BA135:BC135"/>
    <mergeCell ref="BD135:BE135"/>
    <mergeCell ref="BN135:BP135"/>
    <mergeCell ref="AB135:AD135"/>
    <mergeCell ref="AG135:AI135"/>
    <mergeCell ref="AJ135:AK135"/>
    <mergeCell ref="AL135:AM135"/>
    <mergeCell ref="AN135:AO135"/>
    <mergeCell ref="AP135:AR135"/>
    <mergeCell ref="AW134:AX134"/>
    <mergeCell ref="AY134:AZ134"/>
    <mergeCell ref="BA134:BC134"/>
    <mergeCell ref="BD134:BE134"/>
    <mergeCell ref="BN134:BP134"/>
    <mergeCell ref="A135:L135"/>
    <mergeCell ref="M135:O135"/>
    <mergeCell ref="P135:T135"/>
    <mergeCell ref="U135:W135"/>
    <mergeCell ref="X135:AA135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T133:AV133"/>
    <mergeCell ref="AW133:AX133"/>
    <mergeCell ref="AY133:AZ133"/>
    <mergeCell ref="BA133:BC133"/>
    <mergeCell ref="BD133:BE133"/>
    <mergeCell ref="BN133:BP133"/>
    <mergeCell ref="AB133:AD133"/>
    <mergeCell ref="AG133:AI133"/>
    <mergeCell ref="AJ133:AK133"/>
    <mergeCell ref="AL133:AM133"/>
    <mergeCell ref="AN133:AO133"/>
    <mergeCell ref="AP133:AR133"/>
    <mergeCell ref="AW132:AX132"/>
    <mergeCell ref="AY132:AZ132"/>
    <mergeCell ref="BA132:BC132"/>
    <mergeCell ref="BD132:BE132"/>
    <mergeCell ref="BN132:BP132"/>
    <mergeCell ref="A133:L133"/>
    <mergeCell ref="M133:O133"/>
    <mergeCell ref="P133:T133"/>
    <mergeCell ref="U133:W133"/>
    <mergeCell ref="X133:AA133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T131:AV131"/>
    <mergeCell ref="AW131:AX131"/>
    <mergeCell ref="AY131:AZ131"/>
    <mergeCell ref="BA131:BC131"/>
    <mergeCell ref="BD131:BE131"/>
    <mergeCell ref="BN131:BP131"/>
    <mergeCell ref="AB131:AD131"/>
    <mergeCell ref="AG131:AI131"/>
    <mergeCell ref="AJ131:AK131"/>
    <mergeCell ref="AL131:AM131"/>
    <mergeCell ref="AN131:AO131"/>
    <mergeCell ref="AP131:AR131"/>
    <mergeCell ref="AW130:AX130"/>
    <mergeCell ref="AY130:AZ130"/>
    <mergeCell ref="BA130:BC130"/>
    <mergeCell ref="BD130:BE130"/>
    <mergeCell ref="BN130:BP130"/>
    <mergeCell ref="A131:L131"/>
    <mergeCell ref="M131:O131"/>
    <mergeCell ref="P131:T131"/>
    <mergeCell ref="U131:W131"/>
    <mergeCell ref="X131:AA131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T129:AV129"/>
    <mergeCell ref="AW129:AX129"/>
    <mergeCell ref="AY129:AZ129"/>
    <mergeCell ref="BA129:BC129"/>
    <mergeCell ref="BD129:BE129"/>
    <mergeCell ref="BN129:BP129"/>
    <mergeCell ref="AB129:AD129"/>
    <mergeCell ref="AG129:AI129"/>
    <mergeCell ref="AJ129:AK129"/>
    <mergeCell ref="AL129:AM129"/>
    <mergeCell ref="AN129:AO129"/>
    <mergeCell ref="AP129:AR129"/>
    <mergeCell ref="AW128:AX128"/>
    <mergeCell ref="AY128:AZ128"/>
    <mergeCell ref="BA128:BC128"/>
    <mergeCell ref="BD128:BE128"/>
    <mergeCell ref="BN128:BP128"/>
    <mergeCell ref="A129:L129"/>
    <mergeCell ref="M129:O129"/>
    <mergeCell ref="P129:T129"/>
    <mergeCell ref="U129:W129"/>
    <mergeCell ref="X129:AA129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T127:AV127"/>
    <mergeCell ref="AW127:AX127"/>
    <mergeCell ref="AY127:AZ127"/>
    <mergeCell ref="BA127:BC127"/>
    <mergeCell ref="BD127:BE127"/>
    <mergeCell ref="BN127:BP127"/>
    <mergeCell ref="AB127:AD127"/>
    <mergeCell ref="AG127:AI127"/>
    <mergeCell ref="AJ127:AK127"/>
    <mergeCell ref="AL127:AM127"/>
    <mergeCell ref="AN127:AO127"/>
    <mergeCell ref="AP127:AR127"/>
    <mergeCell ref="AW126:AX126"/>
    <mergeCell ref="AY126:AZ126"/>
    <mergeCell ref="BA126:BC126"/>
    <mergeCell ref="BD126:BE126"/>
    <mergeCell ref="BN126:BP126"/>
    <mergeCell ref="A127:L127"/>
    <mergeCell ref="M127:O127"/>
    <mergeCell ref="P127:T127"/>
    <mergeCell ref="U127:W127"/>
    <mergeCell ref="X127:AA127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T125:AV125"/>
    <mergeCell ref="AW125:AX125"/>
    <mergeCell ref="AY125:AZ125"/>
    <mergeCell ref="BA125:BC125"/>
    <mergeCell ref="BD125:BE125"/>
    <mergeCell ref="BN125:BP125"/>
    <mergeCell ref="AB125:AD125"/>
    <mergeCell ref="AG125:AI125"/>
    <mergeCell ref="AJ125:AK125"/>
    <mergeCell ref="AL125:AM125"/>
    <mergeCell ref="AN125:AO125"/>
    <mergeCell ref="AP125:AR125"/>
    <mergeCell ref="AW124:AX124"/>
    <mergeCell ref="AY124:AZ124"/>
    <mergeCell ref="BA124:BC124"/>
    <mergeCell ref="BD124:BE124"/>
    <mergeCell ref="BN124:BP124"/>
    <mergeCell ref="A125:L125"/>
    <mergeCell ref="M125:O125"/>
    <mergeCell ref="P125:T125"/>
    <mergeCell ref="U125:W125"/>
    <mergeCell ref="X125:AA125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T123:AV123"/>
    <mergeCell ref="AW123:AX123"/>
    <mergeCell ref="AY123:AZ123"/>
    <mergeCell ref="BA123:BC123"/>
    <mergeCell ref="BD123:BE123"/>
    <mergeCell ref="BN123:BP123"/>
    <mergeCell ref="AB123:AD123"/>
    <mergeCell ref="AG123:AI123"/>
    <mergeCell ref="AJ123:AK123"/>
    <mergeCell ref="AL123:AM123"/>
    <mergeCell ref="AN123:AO123"/>
    <mergeCell ref="AP123:AR123"/>
    <mergeCell ref="AW122:AX122"/>
    <mergeCell ref="AY122:AZ122"/>
    <mergeCell ref="BA122:BC122"/>
    <mergeCell ref="BD122:BE122"/>
    <mergeCell ref="BN122:BP122"/>
    <mergeCell ref="A123:L123"/>
    <mergeCell ref="M123:O123"/>
    <mergeCell ref="P123:T123"/>
    <mergeCell ref="U123:W123"/>
    <mergeCell ref="X123:AA123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T121:AV121"/>
    <mergeCell ref="AW121:AX121"/>
    <mergeCell ref="AY121:AZ121"/>
    <mergeCell ref="BA121:BC121"/>
    <mergeCell ref="BD121:BE121"/>
    <mergeCell ref="BN121:BP121"/>
    <mergeCell ref="AB121:AD121"/>
    <mergeCell ref="AG121:AI121"/>
    <mergeCell ref="AJ121:AK121"/>
    <mergeCell ref="AL121:AM121"/>
    <mergeCell ref="AN121:AO121"/>
    <mergeCell ref="AP121:AR121"/>
    <mergeCell ref="AW120:AX120"/>
    <mergeCell ref="AY120:AZ120"/>
    <mergeCell ref="BA120:BC120"/>
    <mergeCell ref="BD120:BE120"/>
    <mergeCell ref="BN120:BP120"/>
    <mergeCell ref="A121:L121"/>
    <mergeCell ref="M121:O121"/>
    <mergeCell ref="P121:T121"/>
    <mergeCell ref="U121:W121"/>
    <mergeCell ref="X121:AA121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T119:AV119"/>
    <mergeCell ref="AW119:AX119"/>
    <mergeCell ref="AY119:AZ119"/>
    <mergeCell ref="BA119:BC119"/>
    <mergeCell ref="BD119:BE119"/>
    <mergeCell ref="BN119:BP119"/>
    <mergeCell ref="AB119:AD119"/>
    <mergeCell ref="AG119:AI119"/>
    <mergeCell ref="AJ119:AK119"/>
    <mergeCell ref="AL119:AM119"/>
    <mergeCell ref="AN119:AO119"/>
    <mergeCell ref="AP119:AR119"/>
    <mergeCell ref="AW118:AX118"/>
    <mergeCell ref="AY118:AZ118"/>
    <mergeCell ref="BA118:BC118"/>
    <mergeCell ref="BD118:BE118"/>
    <mergeCell ref="BN118:BP118"/>
    <mergeCell ref="A119:L119"/>
    <mergeCell ref="M119:O119"/>
    <mergeCell ref="P119:T119"/>
    <mergeCell ref="U119:W119"/>
    <mergeCell ref="X119:AA119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T117:AV117"/>
    <mergeCell ref="AW117:AX117"/>
    <mergeCell ref="AY117:AZ117"/>
    <mergeCell ref="BA117:BC117"/>
    <mergeCell ref="BD117:BE117"/>
    <mergeCell ref="BN117:BP117"/>
    <mergeCell ref="AB117:AD117"/>
    <mergeCell ref="AG117:AI117"/>
    <mergeCell ref="AJ117:AK117"/>
    <mergeCell ref="AL117:AM117"/>
    <mergeCell ref="AN117:AO117"/>
    <mergeCell ref="AP117:AR117"/>
    <mergeCell ref="AW116:AX116"/>
    <mergeCell ref="AY116:AZ116"/>
    <mergeCell ref="BA116:BC116"/>
    <mergeCell ref="BD116:BE116"/>
    <mergeCell ref="BN116:BP116"/>
    <mergeCell ref="A117:L117"/>
    <mergeCell ref="M117:O117"/>
    <mergeCell ref="P117:T117"/>
    <mergeCell ref="U117:W117"/>
    <mergeCell ref="X117:AA117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T115:AV115"/>
    <mergeCell ref="AW115:AX115"/>
    <mergeCell ref="AY115:AZ115"/>
    <mergeCell ref="BA115:BC115"/>
    <mergeCell ref="BD115:BE115"/>
    <mergeCell ref="BN115:BP115"/>
    <mergeCell ref="AB115:AD115"/>
    <mergeCell ref="AG115:AI115"/>
    <mergeCell ref="AJ115:AK115"/>
    <mergeCell ref="AL115:AM115"/>
    <mergeCell ref="AN115:AO115"/>
    <mergeCell ref="AP115:AR115"/>
    <mergeCell ref="AW114:AX114"/>
    <mergeCell ref="AY114:AZ114"/>
    <mergeCell ref="BA114:BC114"/>
    <mergeCell ref="BD114:BE114"/>
    <mergeCell ref="BN114:BP114"/>
    <mergeCell ref="A115:L115"/>
    <mergeCell ref="M115:O115"/>
    <mergeCell ref="P115:T115"/>
    <mergeCell ref="U115:W115"/>
    <mergeCell ref="X115:AA115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T113:AV113"/>
    <mergeCell ref="AW113:AX113"/>
    <mergeCell ref="AY113:AZ113"/>
    <mergeCell ref="BA113:BC113"/>
    <mergeCell ref="BD113:BE113"/>
    <mergeCell ref="BN113:BP113"/>
    <mergeCell ref="AB113:AD113"/>
    <mergeCell ref="AG113:AI113"/>
    <mergeCell ref="AJ113:AK113"/>
    <mergeCell ref="AL113:AM113"/>
    <mergeCell ref="AN113:AO113"/>
    <mergeCell ref="AP113:AR113"/>
    <mergeCell ref="AW112:AX112"/>
    <mergeCell ref="AY112:AZ112"/>
    <mergeCell ref="BA112:BC112"/>
    <mergeCell ref="BD112:BE112"/>
    <mergeCell ref="BN112:BP112"/>
    <mergeCell ref="A113:L113"/>
    <mergeCell ref="M113:O113"/>
    <mergeCell ref="P113:T113"/>
    <mergeCell ref="U113:W113"/>
    <mergeCell ref="X113:AA113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T111:AV111"/>
    <mergeCell ref="AW111:AX111"/>
    <mergeCell ref="AY111:AZ111"/>
    <mergeCell ref="BA111:BC111"/>
    <mergeCell ref="BD111:BE111"/>
    <mergeCell ref="BN111:BP111"/>
    <mergeCell ref="AB111:AD111"/>
    <mergeCell ref="AG111:AI111"/>
    <mergeCell ref="AJ111:AK111"/>
    <mergeCell ref="AL111:AM111"/>
    <mergeCell ref="AN111:AO111"/>
    <mergeCell ref="AP111:AR111"/>
    <mergeCell ref="AW110:AX110"/>
    <mergeCell ref="AY110:AZ110"/>
    <mergeCell ref="BA110:BC110"/>
    <mergeCell ref="BD110:BE110"/>
    <mergeCell ref="BN110:BP110"/>
    <mergeCell ref="A111:L111"/>
    <mergeCell ref="M111:O111"/>
    <mergeCell ref="P111:T111"/>
    <mergeCell ref="U111:W111"/>
    <mergeCell ref="X111:AA111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T109:AV109"/>
    <mergeCell ref="AW109:AX109"/>
    <mergeCell ref="AY109:AZ109"/>
    <mergeCell ref="BA109:BC109"/>
    <mergeCell ref="BD109:BE109"/>
    <mergeCell ref="BN109:BP109"/>
    <mergeCell ref="AB109:AD109"/>
    <mergeCell ref="AG109:AI109"/>
    <mergeCell ref="AJ109:AK109"/>
    <mergeCell ref="AL109:AM109"/>
    <mergeCell ref="AN109:AO109"/>
    <mergeCell ref="AP109:AR109"/>
    <mergeCell ref="AW108:AX108"/>
    <mergeCell ref="AY108:AZ108"/>
    <mergeCell ref="BA108:BC108"/>
    <mergeCell ref="BD108:BE108"/>
    <mergeCell ref="BN108:BP108"/>
    <mergeCell ref="A109:L109"/>
    <mergeCell ref="M109:O109"/>
    <mergeCell ref="P109:T109"/>
    <mergeCell ref="U109:W109"/>
    <mergeCell ref="X109:AA109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T107:AV107"/>
    <mergeCell ref="AW107:AX107"/>
    <mergeCell ref="AY107:AZ107"/>
    <mergeCell ref="BA107:BC107"/>
    <mergeCell ref="BD107:BE107"/>
    <mergeCell ref="BN107:BP107"/>
    <mergeCell ref="AB107:AD107"/>
    <mergeCell ref="AG107:AI107"/>
    <mergeCell ref="AJ107:AK107"/>
    <mergeCell ref="AL107:AM107"/>
    <mergeCell ref="AN107:AO107"/>
    <mergeCell ref="AP107:AR107"/>
    <mergeCell ref="AW106:AX106"/>
    <mergeCell ref="AY106:AZ106"/>
    <mergeCell ref="BA106:BC106"/>
    <mergeCell ref="BD106:BE106"/>
    <mergeCell ref="BN106:BP106"/>
    <mergeCell ref="A107:L107"/>
    <mergeCell ref="M107:O107"/>
    <mergeCell ref="P107:T107"/>
    <mergeCell ref="U107:W107"/>
    <mergeCell ref="X107:AA107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T105:AV105"/>
    <mergeCell ref="AW105:AX105"/>
    <mergeCell ref="AY105:AZ105"/>
    <mergeCell ref="BA105:BC105"/>
    <mergeCell ref="BD105:BE105"/>
    <mergeCell ref="BN105:BP105"/>
    <mergeCell ref="AB105:AD105"/>
    <mergeCell ref="AG105:AI105"/>
    <mergeCell ref="AJ105:AK105"/>
    <mergeCell ref="AL105:AM105"/>
    <mergeCell ref="AN105:AO105"/>
    <mergeCell ref="AP105:AR105"/>
    <mergeCell ref="AW104:AX104"/>
    <mergeCell ref="AY104:AZ104"/>
    <mergeCell ref="BA104:BC104"/>
    <mergeCell ref="BD104:BE104"/>
    <mergeCell ref="BN104:BP104"/>
    <mergeCell ref="A105:L105"/>
    <mergeCell ref="M105:O105"/>
    <mergeCell ref="P105:T105"/>
    <mergeCell ref="U105:W105"/>
    <mergeCell ref="X105:AA105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T103:AV103"/>
    <mergeCell ref="AW103:AX103"/>
    <mergeCell ref="AY103:AZ103"/>
    <mergeCell ref="BA103:BC103"/>
    <mergeCell ref="BD103:BE103"/>
    <mergeCell ref="BN103:BP103"/>
    <mergeCell ref="AB103:AD103"/>
    <mergeCell ref="AG103:AI103"/>
    <mergeCell ref="AJ103:AK103"/>
    <mergeCell ref="AL103:AM103"/>
    <mergeCell ref="AN103:AO103"/>
    <mergeCell ref="AP103:AR103"/>
    <mergeCell ref="AW102:AX102"/>
    <mergeCell ref="AY102:AZ102"/>
    <mergeCell ref="BA102:BC102"/>
    <mergeCell ref="BD102:BE102"/>
    <mergeCell ref="BN102:BP102"/>
    <mergeCell ref="A103:L103"/>
    <mergeCell ref="M103:O103"/>
    <mergeCell ref="P103:T103"/>
    <mergeCell ref="U103:W103"/>
    <mergeCell ref="X103:AA103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T101:AV101"/>
    <mergeCell ref="AW101:AX101"/>
    <mergeCell ref="AY101:AZ101"/>
    <mergeCell ref="BA101:BC101"/>
    <mergeCell ref="BD101:BE101"/>
    <mergeCell ref="BN101:BP101"/>
    <mergeCell ref="AB101:AD101"/>
    <mergeCell ref="AG101:AI101"/>
    <mergeCell ref="AJ101:AK101"/>
    <mergeCell ref="AL101:AM101"/>
    <mergeCell ref="AN101:AO101"/>
    <mergeCell ref="AP101:AR101"/>
    <mergeCell ref="AW100:AX100"/>
    <mergeCell ref="AY100:AZ100"/>
    <mergeCell ref="BA100:BC100"/>
    <mergeCell ref="BD100:BE100"/>
    <mergeCell ref="BN100:BP100"/>
    <mergeCell ref="A101:L101"/>
    <mergeCell ref="M101:O101"/>
    <mergeCell ref="P101:T101"/>
    <mergeCell ref="U101:W101"/>
    <mergeCell ref="X101:AA101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T99:AV99"/>
    <mergeCell ref="AW99:AX99"/>
    <mergeCell ref="AY99:AZ99"/>
    <mergeCell ref="BA99:BC99"/>
    <mergeCell ref="BD99:BE99"/>
    <mergeCell ref="BN99:BP99"/>
    <mergeCell ref="AB99:AD99"/>
    <mergeCell ref="AG99:AI99"/>
    <mergeCell ref="AJ99:AK99"/>
    <mergeCell ref="AL99:AM99"/>
    <mergeCell ref="AN99:AO99"/>
    <mergeCell ref="AP99:AR99"/>
    <mergeCell ref="AW98:AX98"/>
    <mergeCell ref="AY98:AZ98"/>
    <mergeCell ref="BA98:BC98"/>
    <mergeCell ref="BD98:BE98"/>
    <mergeCell ref="BN98:BP98"/>
    <mergeCell ref="A99:L99"/>
    <mergeCell ref="M99:O99"/>
    <mergeCell ref="P99:T99"/>
    <mergeCell ref="U99:W99"/>
    <mergeCell ref="X99:AA99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T97:AV97"/>
    <mergeCell ref="AW97:AX97"/>
    <mergeCell ref="AY97:AZ97"/>
    <mergeCell ref="BA97:BC97"/>
    <mergeCell ref="BD97:BE97"/>
    <mergeCell ref="BN97:BP97"/>
    <mergeCell ref="AB97:AD97"/>
    <mergeCell ref="AG97:AI97"/>
    <mergeCell ref="AJ97:AK97"/>
    <mergeCell ref="AL97:AM97"/>
    <mergeCell ref="AN97:AO97"/>
    <mergeCell ref="AP97:AR97"/>
    <mergeCell ref="AW96:AX96"/>
    <mergeCell ref="AY96:AZ96"/>
    <mergeCell ref="BA96:BC96"/>
    <mergeCell ref="BD96:BE96"/>
    <mergeCell ref="BN96:BP96"/>
    <mergeCell ref="A97:L97"/>
    <mergeCell ref="M97:O97"/>
    <mergeCell ref="P97:T97"/>
    <mergeCell ref="U97:W97"/>
    <mergeCell ref="X97:AA97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T95:AV95"/>
    <mergeCell ref="AW95:AX95"/>
    <mergeCell ref="AY95:AZ95"/>
    <mergeCell ref="BA95:BC95"/>
    <mergeCell ref="BD95:BE95"/>
    <mergeCell ref="BN95:BP95"/>
    <mergeCell ref="AB95:AD95"/>
    <mergeCell ref="AG95:AI95"/>
    <mergeCell ref="AJ95:AK95"/>
    <mergeCell ref="AL95:AM95"/>
    <mergeCell ref="AN95:AO95"/>
    <mergeCell ref="AP95:AR95"/>
    <mergeCell ref="AW94:AX94"/>
    <mergeCell ref="AY94:AZ94"/>
    <mergeCell ref="BA94:BC94"/>
    <mergeCell ref="BD94:BE94"/>
    <mergeCell ref="BN94:BP94"/>
    <mergeCell ref="A95:L95"/>
    <mergeCell ref="M95:O95"/>
    <mergeCell ref="P95:T95"/>
    <mergeCell ref="U95:W95"/>
    <mergeCell ref="X95:AA95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T93:AV93"/>
    <mergeCell ref="AW93:AX93"/>
    <mergeCell ref="AY93:AZ93"/>
    <mergeCell ref="BA93:BC93"/>
    <mergeCell ref="BD93:BE93"/>
    <mergeCell ref="BN93:BP93"/>
    <mergeCell ref="AB93:AD93"/>
    <mergeCell ref="AG93:AI93"/>
    <mergeCell ref="AJ93:AK93"/>
    <mergeCell ref="AL93:AM93"/>
    <mergeCell ref="AN93:AO93"/>
    <mergeCell ref="AP93:AR93"/>
    <mergeCell ref="AW92:AX92"/>
    <mergeCell ref="AY92:AZ92"/>
    <mergeCell ref="BA92:BC92"/>
    <mergeCell ref="BD92:BE92"/>
    <mergeCell ref="BN92:BP92"/>
    <mergeCell ref="A93:L93"/>
    <mergeCell ref="M93:O93"/>
    <mergeCell ref="P93:T93"/>
    <mergeCell ref="U93:W93"/>
    <mergeCell ref="X93:AA93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T91:AV91"/>
    <mergeCell ref="AW91:AX91"/>
    <mergeCell ref="AY91:AZ91"/>
    <mergeCell ref="BA91:BC91"/>
    <mergeCell ref="BD91:BE91"/>
    <mergeCell ref="BN91:BP91"/>
    <mergeCell ref="AB91:AD91"/>
    <mergeCell ref="AG91:AI91"/>
    <mergeCell ref="AJ91:AK91"/>
    <mergeCell ref="AL91:AM91"/>
    <mergeCell ref="AN91:AO91"/>
    <mergeCell ref="AP91:AR91"/>
    <mergeCell ref="AW90:AX90"/>
    <mergeCell ref="AY90:AZ90"/>
    <mergeCell ref="BA90:BC90"/>
    <mergeCell ref="BD90:BE90"/>
    <mergeCell ref="BN90:BP90"/>
    <mergeCell ref="A91:L91"/>
    <mergeCell ref="M91:O91"/>
    <mergeCell ref="P91:T91"/>
    <mergeCell ref="U91:W91"/>
    <mergeCell ref="X91:AA91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T89:AV89"/>
    <mergeCell ref="AW89:AX89"/>
    <mergeCell ref="AY89:AZ89"/>
    <mergeCell ref="BA89:BC89"/>
    <mergeCell ref="BD89:BE89"/>
    <mergeCell ref="BN89:BP89"/>
    <mergeCell ref="AB89:AD89"/>
    <mergeCell ref="AG89:AI89"/>
    <mergeCell ref="AJ89:AK89"/>
    <mergeCell ref="AL89:AM89"/>
    <mergeCell ref="AN89:AO89"/>
    <mergeCell ref="AP89:AR89"/>
    <mergeCell ref="AW88:AX88"/>
    <mergeCell ref="AY88:AZ88"/>
    <mergeCell ref="BA88:BC88"/>
    <mergeCell ref="BD88:BE88"/>
    <mergeCell ref="BN88:BP88"/>
    <mergeCell ref="A89:L89"/>
    <mergeCell ref="M89:O89"/>
    <mergeCell ref="P89:T89"/>
    <mergeCell ref="U89:W89"/>
    <mergeCell ref="X89:AA89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T87:AV87"/>
    <mergeCell ref="AW87:AX87"/>
    <mergeCell ref="AY87:AZ87"/>
    <mergeCell ref="BA87:BC87"/>
    <mergeCell ref="BD87:BE87"/>
    <mergeCell ref="BN87:BP87"/>
    <mergeCell ref="AB87:AD87"/>
    <mergeCell ref="AG87:AI87"/>
    <mergeCell ref="AJ87:AK87"/>
    <mergeCell ref="AL87:AM87"/>
    <mergeCell ref="AN87:AO87"/>
    <mergeCell ref="AP87:AR87"/>
    <mergeCell ref="AW86:AX86"/>
    <mergeCell ref="AY86:AZ86"/>
    <mergeCell ref="BA86:BC86"/>
    <mergeCell ref="BD86:BE86"/>
    <mergeCell ref="BN86:BP86"/>
    <mergeCell ref="A87:L87"/>
    <mergeCell ref="M87:O87"/>
    <mergeCell ref="P87:T87"/>
    <mergeCell ref="U87:W87"/>
    <mergeCell ref="X87:AA87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T85:AV85"/>
    <mergeCell ref="AW85:AX85"/>
    <mergeCell ref="AY85:AZ85"/>
    <mergeCell ref="BA85:BC85"/>
    <mergeCell ref="BD85:BE85"/>
    <mergeCell ref="BN85:BP85"/>
    <mergeCell ref="AB85:AD85"/>
    <mergeCell ref="AG85:AI85"/>
    <mergeCell ref="AJ85:AK85"/>
    <mergeCell ref="AL85:AM85"/>
    <mergeCell ref="AN85:AO85"/>
    <mergeCell ref="AP85:AR85"/>
    <mergeCell ref="AW84:AX84"/>
    <mergeCell ref="AY84:AZ84"/>
    <mergeCell ref="BA84:BC84"/>
    <mergeCell ref="BD84:BE84"/>
    <mergeCell ref="BN84:BP84"/>
    <mergeCell ref="A85:L85"/>
    <mergeCell ref="M85:O85"/>
    <mergeCell ref="P85:T85"/>
    <mergeCell ref="U85:W85"/>
    <mergeCell ref="X85:AA85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T83:AV83"/>
    <mergeCell ref="AW83:AX83"/>
    <mergeCell ref="AY83:AZ83"/>
    <mergeCell ref="BA83:BC83"/>
    <mergeCell ref="BD83:BE83"/>
    <mergeCell ref="BN83:BP83"/>
    <mergeCell ref="AB83:AD83"/>
    <mergeCell ref="AG83:AI83"/>
    <mergeCell ref="AJ83:AK83"/>
    <mergeCell ref="AL83:AM83"/>
    <mergeCell ref="AN83:AO83"/>
    <mergeCell ref="AP83:AR83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0:BQ80"/>
    <mergeCell ref="AY81:AZ81"/>
    <mergeCell ref="BA81:BC81"/>
    <mergeCell ref="BD81:BE81"/>
    <mergeCell ref="BN81:BP81"/>
    <mergeCell ref="AG81:AI81"/>
    <mergeCell ref="AJ81:AK81"/>
    <mergeCell ref="AL81:AM81"/>
    <mergeCell ref="AN81:AO81"/>
    <mergeCell ref="AP81:AR81"/>
    <mergeCell ref="AT81:AV81"/>
    <mergeCell ref="A78:L78"/>
    <mergeCell ref="M78:BQ78"/>
    <mergeCell ref="A79:BQ79"/>
    <mergeCell ref="A80:L81"/>
    <mergeCell ref="M80:O81"/>
    <mergeCell ref="P80:T81"/>
    <mergeCell ref="U80:AX80"/>
    <mergeCell ref="U81:W81"/>
    <mergeCell ref="X81:AA81"/>
    <mergeCell ref="AB81:AD81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1" max="255" man="1"/>
    <brk id="230" max="255" man="1"/>
    <brk id="230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2021-05-18T05:43:52Z</dcterms:created>
  <dcterms:modified xsi:type="dcterms:W3CDTF">2021-05-18T05:43:52Z</dcterms:modified>
  <cp:category/>
  <cp:version/>
  <cp:contentType/>
  <cp:contentStatus/>
</cp:coreProperties>
</file>