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32760" windowWidth="20490" windowHeight="7755" firstSheet="14" activeTab="16"/>
  </bookViews>
  <sheets>
    <sheet name="Мелиораторов 26" sheetId="26" r:id="rId1"/>
    <sheet name="Мелиораторовь 23" sheetId="25" r:id="rId2"/>
    <sheet name="Мелиораторов 22" sheetId="24" r:id="rId3"/>
    <sheet name="Мелиораторов 21" sheetId="23" r:id="rId4"/>
    <sheet name="Мелиораторов 19" sheetId="22" r:id="rId5"/>
    <sheet name="Мелиораторов 17" sheetId="21" r:id="rId6"/>
    <sheet name="Мелиораторов 15" sheetId="20" r:id="rId7"/>
    <sheet name="Мелиораторов 7а" sheetId="19" r:id="rId8"/>
    <sheet name="Мелиораторов 5а" sheetId="18" r:id="rId9"/>
    <sheet name="Мелиораторов 3а" sheetId="17" r:id="rId10"/>
    <sheet name="Мелиораторов 1а" sheetId="16" r:id="rId11"/>
    <sheet name="Фрунзенская 9" sheetId="15" r:id="rId12"/>
    <sheet name="Фрунзенская 8" sheetId="14" r:id="rId13"/>
    <sheet name="Фрунзенская 7" sheetId="38" r:id="rId14"/>
    <sheet name="Фрунзенская 6" sheetId="37" r:id="rId15"/>
    <sheet name="Фрунзенская 5" sheetId="36" r:id="rId16"/>
    <sheet name="Фрунзенская 4а" sheetId="13" r:id="rId17"/>
    <sheet name="Ишня-14,37" sheetId="8" r:id="rId18"/>
    <sheet name="Фрунзенская-14,37 (2)" sheetId="41" r:id="rId19"/>
    <sheet name="ТарифМелиораторов7а-14,0" sheetId="7" r:id="rId20"/>
    <sheet name="ТарифМелиораторов1а3а15-13, (2)" sheetId="40" r:id="rId21"/>
    <sheet name="ТарифМелиораторов5а-12,09" sheetId="5" r:id="rId22"/>
    <sheet name="ТарифФрунзенская8-11,83" sheetId="39" r:id="rId23"/>
    <sheet name="МЕЛИОРАТОРОВ 4А" sheetId="3" r:id="rId24"/>
  </sheets>
  <definedNames>
    <definedName name="bookmark0" localSheetId="17">'Ишня-14,37'!$A$6</definedName>
    <definedName name="bookmark0" localSheetId="20">'ТарифМелиораторов1а3а15-13, (2)'!$A$6</definedName>
    <definedName name="bookmark0" localSheetId="21">'ТарифМелиораторов5а-12,09'!$A$6</definedName>
    <definedName name="bookmark0" localSheetId="19">'ТарифМелиораторов7а-14,0'!$A$6</definedName>
    <definedName name="bookmark0" localSheetId="22">'ТарифФрунзенская8-11,83'!$A$6</definedName>
    <definedName name="bookmark0" localSheetId="18">'Фрунзенская-14,37 (2)'!$A$6</definedName>
  </definedNames>
  <calcPr calcId="124519"/>
</workbook>
</file>

<file path=xl/calcChain.xml><?xml version="1.0" encoding="utf-8"?>
<calcChain xmlns="http://schemas.openxmlformats.org/spreadsheetml/2006/main">
  <c r="K12" i="26"/>
  <c r="K11"/>
  <c r="K9"/>
  <c r="K12" i="25"/>
  <c r="K11"/>
  <c r="K9"/>
  <c r="K9" i="24"/>
  <c r="K10"/>
  <c r="K7"/>
  <c r="K12" i="23"/>
  <c r="K9"/>
  <c r="K11"/>
  <c r="K12" i="22"/>
  <c r="K11"/>
  <c r="K9"/>
  <c r="K12" i="21"/>
  <c r="E33"/>
  <c r="K11"/>
  <c r="K9"/>
  <c r="E11"/>
  <c r="K12" i="20"/>
  <c r="K11"/>
  <c r="K9"/>
  <c r="K10" i="19"/>
  <c r="K9"/>
  <c r="K7"/>
  <c r="K10" i="18"/>
  <c r="K9"/>
  <c r="K7"/>
  <c r="K12" i="17"/>
  <c r="K11"/>
  <c r="K9"/>
  <c r="K12" i="16"/>
  <c r="E33" s="1"/>
  <c r="K11"/>
  <c r="K9"/>
  <c r="K12" i="15"/>
  <c r="K11"/>
  <c r="K9"/>
  <c r="K10" i="14"/>
  <c r="K9"/>
  <c r="K7"/>
  <c r="K12" i="13"/>
  <c r="K11"/>
  <c r="K10" i="36"/>
  <c r="K9"/>
  <c r="K7"/>
  <c r="K11" i="37"/>
  <c r="K12"/>
  <c r="K9"/>
  <c r="E29" i="38"/>
  <c r="I13"/>
  <c r="K9"/>
  <c r="K12"/>
  <c r="E33"/>
  <c r="E11" i="15"/>
  <c r="E10" i="13"/>
  <c r="E8" i="36"/>
  <c r="E10" i="37"/>
  <c r="E10" i="38"/>
  <c r="E10" i="15"/>
  <c r="E10" i="16"/>
  <c r="C5" i="17"/>
  <c r="E10"/>
  <c r="E8" i="18"/>
  <c r="E8" i="19"/>
  <c r="E10" i="20"/>
  <c r="E10" i="21"/>
  <c r="E10" i="22"/>
  <c r="E10" i="23"/>
  <c r="E8" i="24"/>
  <c r="E10" i="25"/>
  <c r="E8" i="14"/>
  <c r="C3"/>
  <c r="E27"/>
  <c r="E31" i="18"/>
  <c r="E32" i="17"/>
  <c r="E33" i="15"/>
  <c r="E33" i="13"/>
  <c r="C13" i="41"/>
  <c r="C24"/>
  <c r="C26"/>
  <c r="I13" i="22"/>
  <c r="E33" i="26"/>
  <c r="E33" i="25"/>
  <c r="E33" i="23"/>
  <c r="E32" i="22"/>
  <c r="E31" i="19"/>
  <c r="E31" i="14"/>
  <c r="E33" i="37"/>
  <c r="E30" i="36"/>
  <c r="E11" i="13"/>
  <c r="E12"/>
  <c r="D9" i="36"/>
  <c r="E29" i="26"/>
  <c r="E29" i="25"/>
  <c r="E27" i="24"/>
  <c r="E29" i="23"/>
  <c r="E29" i="22"/>
  <c r="E29" i="21"/>
  <c r="E29" i="20"/>
  <c r="C13" i="7"/>
  <c r="C24"/>
  <c r="C26"/>
  <c r="C13" i="40"/>
  <c r="C24"/>
  <c r="C26"/>
  <c r="E27" i="19"/>
  <c r="E9"/>
  <c r="E27" i="18"/>
  <c r="F15"/>
  <c r="F26"/>
  <c r="F28"/>
  <c r="E29" i="17"/>
  <c r="E29" i="16"/>
  <c r="E29" i="15"/>
  <c r="E29" i="37"/>
  <c r="E27" i="36"/>
  <c r="E29" i="13"/>
  <c r="D11" i="26"/>
  <c r="D12"/>
  <c r="C5"/>
  <c r="D11" i="25"/>
  <c r="D12"/>
  <c r="D9" i="24"/>
  <c r="D10"/>
  <c r="D11" i="23"/>
  <c r="D12"/>
  <c r="D11" i="22"/>
  <c r="D12"/>
  <c r="D11" i="21"/>
  <c r="D12"/>
  <c r="D11" i="20"/>
  <c r="D12"/>
  <c r="D9" i="19"/>
  <c r="D10"/>
  <c r="D9" i="18"/>
  <c r="D10"/>
  <c r="D11" i="17"/>
  <c r="D12"/>
  <c r="D11" i="16"/>
  <c r="D12"/>
  <c r="D11" i="15"/>
  <c r="D12"/>
  <c r="D9" i="14"/>
  <c r="D10"/>
  <c r="D11" i="38"/>
  <c r="D12"/>
  <c r="D11" i="37"/>
  <c r="D12"/>
  <c r="D10" i="36"/>
  <c r="C5" i="25"/>
  <c r="C3" i="24"/>
  <c r="C5" i="23"/>
  <c r="C5" i="22"/>
  <c r="C5" i="21"/>
  <c r="C5" i="20"/>
  <c r="C3" i="19"/>
  <c r="C3" i="18"/>
  <c r="C5" i="16"/>
  <c r="C5" i="15"/>
  <c r="C5" i="38"/>
  <c r="C5" i="37"/>
  <c r="C13" i="39"/>
  <c r="C24"/>
  <c r="C26"/>
  <c r="E31" i="24"/>
  <c r="E33" i="20"/>
  <c r="I13" i="13"/>
  <c r="I11" i="36"/>
  <c r="E9"/>
  <c r="E11" i="37"/>
  <c r="I11" i="14"/>
  <c r="E9"/>
  <c r="I13" i="15"/>
  <c r="I13" i="16"/>
  <c r="E11"/>
  <c r="E12" s="1"/>
  <c r="I13" i="17"/>
  <c r="E11"/>
  <c r="E12" s="1"/>
  <c r="I11" i="18"/>
  <c r="E9"/>
  <c r="E13"/>
  <c r="I11" i="19"/>
  <c r="I13" i="20"/>
  <c r="I13" i="21"/>
  <c r="I13" i="23"/>
  <c r="I11" i="24"/>
  <c r="E9"/>
  <c r="I13" i="25"/>
  <c r="F17" i="20"/>
  <c r="F28"/>
  <c r="F30"/>
  <c r="F15" i="19"/>
  <c r="F26"/>
  <c r="F17" i="17"/>
  <c r="F28" s="1"/>
  <c r="F17" i="13"/>
  <c r="F28"/>
  <c r="F15" i="36"/>
  <c r="F26"/>
  <c r="F28"/>
  <c r="F17" i="37"/>
  <c r="F28"/>
  <c r="F17" i="38"/>
  <c r="F28"/>
  <c r="F30"/>
  <c r="F15" i="14"/>
  <c r="F26"/>
  <c r="F17" i="15"/>
  <c r="F28"/>
  <c r="F30"/>
  <c r="F17" i="16"/>
  <c r="F28"/>
  <c r="F30" s="1"/>
  <c r="F17" i="21"/>
  <c r="F28"/>
  <c r="F30"/>
  <c r="F17" i="22"/>
  <c r="F28"/>
  <c r="F17" i="23"/>
  <c r="F28"/>
  <c r="F15" i="24"/>
  <c r="F26"/>
  <c r="F28"/>
  <c r="F17" i="25"/>
  <c r="F28" s="1"/>
  <c r="F17" i="26"/>
  <c r="F28"/>
  <c r="F30"/>
  <c r="C13" i="8"/>
  <c r="C24"/>
  <c r="C26"/>
  <c r="C13" i="5"/>
  <c r="C24"/>
  <c r="C26"/>
  <c r="E11" i="23"/>
  <c r="E12"/>
  <c r="E12" i="15"/>
  <c r="E19"/>
  <c r="E11" i="20"/>
  <c r="E25"/>
  <c r="E19"/>
  <c r="E21"/>
  <c r="E13" i="36"/>
  <c r="E20"/>
  <c r="E11" i="26"/>
  <c r="E19"/>
  <c r="E17"/>
  <c r="E17" i="19"/>
  <c r="E10"/>
  <c r="E25" i="18"/>
  <c r="E17"/>
  <c r="E21"/>
  <c r="E10" i="14"/>
  <c r="E20" i="26"/>
  <c r="E11" i="25"/>
  <c r="E19" s="1"/>
  <c r="E12" i="20"/>
  <c r="E20"/>
  <c r="E24" i="36"/>
  <c r="E23" i="15"/>
  <c r="E25"/>
  <c r="E23" i="20"/>
  <c r="E22"/>
  <c r="E18" i="26"/>
  <c r="E19" i="16"/>
  <c r="E20" i="18"/>
  <c r="E10"/>
  <c r="E10" i="24"/>
  <c r="E16"/>
  <c r="E24"/>
  <c r="E19"/>
  <c r="E13"/>
  <c r="E25"/>
  <c r="E11" i="22"/>
  <c r="E17" i="36"/>
  <c r="E18"/>
  <c r="E19"/>
  <c r="E25"/>
  <c r="E23"/>
  <c r="E10"/>
  <c r="E12" i="25"/>
  <c r="E22" i="26"/>
  <c r="E12"/>
  <c r="E27"/>
  <c r="E21"/>
  <c r="E25"/>
  <c r="E24" i="18"/>
  <c r="E16"/>
  <c r="E19"/>
  <c r="E15"/>
  <c r="E18"/>
  <c r="E23"/>
  <c r="E23" i="24"/>
  <c r="E17"/>
  <c r="E18"/>
  <c r="E21"/>
  <c r="E20"/>
  <c r="E16" i="36"/>
  <c r="E21"/>
  <c r="E18" i="20"/>
  <c r="E17"/>
  <c r="E15"/>
  <c r="E27"/>
  <c r="E26"/>
  <c r="E18" i="15"/>
  <c r="E15"/>
  <c r="E20"/>
  <c r="E22"/>
  <c r="E27"/>
  <c r="E12" i="37"/>
  <c r="E15" i="24"/>
  <c r="E26"/>
  <c r="E28"/>
  <c r="E12" i="22"/>
  <c r="E19"/>
  <c r="E28" i="20"/>
  <c r="E30"/>
  <c r="E15" i="36"/>
  <c r="E26"/>
  <c r="E28"/>
  <c r="E27" i="22"/>
  <c r="E22"/>
  <c r="F30"/>
  <c r="E15"/>
  <c r="E20"/>
  <c r="E23"/>
  <c r="E26"/>
  <c r="E21"/>
  <c r="E25"/>
  <c r="E18"/>
  <c r="E24" i="14"/>
  <c r="F28"/>
  <c r="E20"/>
  <c r="E23"/>
  <c r="E21"/>
  <c r="E13"/>
  <c r="E17"/>
  <c r="E19"/>
  <c r="E25"/>
  <c r="E16"/>
  <c r="E18"/>
  <c r="F30" i="13"/>
  <c r="E26"/>
  <c r="E19"/>
  <c r="E21"/>
  <c r="E25"/>
  <c r="E22"/>
  <c r="E15"/>
  <c r="E18"/>
  <c r="E23"/>
  <c r="E20"/>
  <c r="E27"/>
  <c r="F30" i="23"/>
  <c r="E20"/>
  <c r="E25"/>
  <c r="E21"/>
  <c r="E26"/>
  <c r="E15"/>
  <c r="E27"/>
  <c r="E23"/>
  <c r="E22"/>
  <c r="E21" i="16"/>
  <c r="E20"/>
  <c r="E27"/>
  <c r="E18"/>
  <c r="E15"/>
  <c r="F30" i="37"/>
  <c r="E25"/>
  <c r="E15"/>
  <c r="E26"/>
  <c r="E22"/>
  <c r="E21"/>
  <c r="E23"/>
  <c r="E20"/>
  <c r="E27"/>
  <c r="E19"/>
  <c r="F28" i="19"/>
  <c r="E13"/>
  <c r="E23"/>
  <c r="E25"/>
  <c r="E19"/>
  <c r="E18"/>
  <c r="E20"/>
  <c r="E16"/>
  <c r="E15"/>
  <c r="E24"/>
  <c r="E21"/>
  <c r="E21" i="21"/>
  <c r="E19"/>
  <c r="E25"/>
  <c r="E20"/>
  <c r="E12"/>
  <c r="E23"/>
  <c r="E15"/>
  <c r="E26"/>
  <c r="E18"/>
  <c r="E22"/>
  <c r="E27"/>
  <c r="E26" i="18"/>
  <c r="E28"/>
  <c r="E18" i="37"/>
  <c r="E23" i="26"/>
  <c r="E15"/>
  <c r="E26"/>
  <c r="E19" i="23"/>
  <c r="E18"/>
  <c r="E17"/>
  <c r="E21" i="15"/>
  <c r="E17"/>
  <c r="E26"/>
  <c r="E11" i="38"/>
  <c r="K11"/>
  <c r="E12"/>
  <c r="E15"/>
  <c r="E21"/>
  <c r="E26"/>
  <c r="E22"/>
  <c r="E23"/>
  <c r="E25"/>
  <c r="E20"/>
  <c r="E27"/>
  <c r="E18"/>
  <c r="E19"/>
  <c r="E26" i="19"/>
  <c r="E28"/>
  <c r="E17" i="13"/>
  <c r="E28"/>
  <c r="E30"/>
  <c r="E28" i="15"/>
  <c r="E30"/>
  <c r="E28" i="26"/>
  <c r="E30"/>
  <c r="E17" i="37"/>
  <c r="E17" i="21"/>
  <c r="E28"/>
  <c r="E30"/>
  <c r="E28" i="37"/>
  <c r="E30"/>
  <c r="E28" i="23"/>
  <c r="E30"/>
  <c r="E15" i="14"/>
  <c r="E26"/>
  <c r="E28"/>
  <c r="E17" i="22"/>
  <c r="E28"/>
  <c r="E30"/>
  <c r="E17" i="38"/>
  <c r="E28"/>
  <c r="E30"/>
  <c r="E25" i="25" l="1"/>
  <c r="E27"/>
  <c r="E22"/>
  <c r="E21"/>
  <c r="E20"/>
  <c r="F30"/>
  <c r="E26"/>
  <c r="E18"/>
  <c r="E17" s="1"/>
  <c r="E28" s="1"/>
  <c r="E30" s="1"/>
  <c r="E15"/>
  <c r="E23"/>
  <c r="F30" i="17"/>
  <c r="E25"/>
  <c r="E27"/>
  <c r="E23"/>
  <c r="E15"/>
  <c r="E22"/>
  <c r="E21"/>
  <c r="E26"/>
  <c r="E20"/>
  <c r="E19"/>
  <c r="E18"/>
  <c r="E26" i="16"/>
  <c r="E23"/>
  <c r="E25"/>
  <c r="E22"/>
  <c r="E17" s="1"/>
  <c r="E28" s="1"/>
  <c r="E30" s="1"/>
  <c r="E17" i="17" l="1"/>
  <c r="E28" s="1"/>
  <c r="E30" s="1"/>
</calcChain>
</file>

<file path=xl/sharedStrings.xml><?xml version="1.0" encoding="utf-8"?>
<sst xmlns="http://schemas.openxmlformats.org/spreadsheetml/2006/main" count="2628" uniqueCount="551">
  <si>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</si>
  <si>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</si>
  <si>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</si>
  <si>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</si>
  <si>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</si>
  <si>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</si>
  <si>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</si>
  <si>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Техническое обслуживание и непредвиденный ремонт конструктивных элементов зданий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</si>
  <si>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</si>
  <si>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</si>
  <si>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- горячего водоснабжения</t>
  </si>
  <si>
    <t>- отопление</t>
  </si>
  <si>
    <t>- электросетей</t>
  </si>
  <si>
    <t>- газового оборудования</t>
  </si>
  <si>
    <t>Содержание и благоустройство домового хозяйства, всего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</si>
  <si>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</si>
  <si>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Аварийно-ремонтное обслуживание</t>
  </si>
  <si>
    <t>Услуги МУП «РЦ» и паспортный стол</t>
  </si>
  <si>
    <t>Плата за управление</t>
  </si>
  <si>
    <t>ИТОГО за содержание и ремонт:</t>
  </si>
  <si>
    <t>Вывоз ТБО (ООО «МЭТР»)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</si>
  <si>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</si>
  <si>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</si>
  <si>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</si>
  <si>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К. 1,0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</si>
  <si>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</si>
  <si>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п.Ишня, ул.Мелиораторов, дом 5а</t>
  </si>
  <si>
    <t>п.Ишня, ул.Мелиораторов, дома №№1а,3а,7а,15</t>
  </si>
  <si>
    <t xml:space="preserve">п.Ишня, </t>
  </si>
  <si>
    <t>Управляющей компании ООО "УК Тест-А"</t>
  </si>
  <si>
    <t>по адресу:</t>
  </si>
  <si>
    <t>Обслуживаемая площадь:</t>
  </si>
  <si>
    <t>Тариф за СО ЖФ</t>
  </si>
  <si>
    <t>Начислено на содержание и ремонт за</t>
  </si>
  <si>
    <t xml:space="preserve">Оплачено населением за </t>
  </si>
  <si>
    <t>№ п/п</t>
  </si>
  <si>
    <t>Статьи затрат</t>
  </si>
  <si>
    <t>Примечание</t>
  </si>
  <si>
    <t>Сумма</t>
  </si>
  <si>
    <t>1.</t>
  </si>
  <si>
    <t>2.</t>
  </si>
  <si>
    <t>Итого:</t>
  </si>
  <si>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</si>
  <si>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</si>
  <si>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Техническое обслуживание и непредвиденный ремонт внутридомовых сетей и инженерного оборудования, всего в том числе:</t>
  </si>
  <si>
    <t xml:space="preserve"> - водопровода и канализации</t>
  </si>
  <si>
    <t>1,65 за кв.м. с площади</t>
  </si>
  <si>
    <t>кв.м.</t>
  </si>
  <si>
    <t>руб.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</si>
  <si>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</si>
  <si>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</si>
  <si>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осмотр и устранение неполадок (договор с Яроблгаз)</t>
  </si>
  <si>
    <t>Акты выполнных работ</t>
  </si>
  <si>
    <t>Заявка, кв.</t>
  </si>
  <si>
    <t>№</t>
  </si>
  <si>
    <t>дата</t>
  </si>
  <si>
    <t>п.Ишня, ул. Фрунзенская, дом 4а</t>
  </si>
  <si>
    <t>п.Ишня, ул. Фрунзенская, дом 5</t>
  </si>
  <si>
    <t>п.Ишня, ул. Фрунзенская, дом 6</t>
  </si>
  <si>
    <t>п.Ишня, ул. Фрунзенская, дом 7</t>
  </si>
  <si>
    <t>п.Ишня, ул. Фрунзенская, дом 8</t>
  </si>
  <si>
    <t>п.Ишня, ул. Фрунзенская, дом 9</t>
  </si>
  <si>
    <t>п.Ишня, ул. Мелиораторов, дом 1а</t>
  </si>
  <si>
    <t>п.Ишня, ул. Мелиораторов, дом 3а</t>
  </si>
  <si>
    <t>п.Ишня, ул. Мелиораторов, дом 5а</t>
  </si>
  <si>
    <t>п.Ишня, ул. Мелиораторов, дом 7а</t>
  </si>
  <si>
    <t>п.Ишня, ул. Мелиораторов, дом 15</t>
  </si>
  <si>
    <t>п.Ишня, ул. Мелиораторов, дом 17</t>
  </si>
  <si>
    <t>п.Ишня, ул. Мелиораторов, дом 19</t>
  </si>
  <si>
    <t>п.Ишня, ул. Мелиораторов, дом 21</t>
  </si>
  <si>
    <t>п.Ишня, ул. Мелиораторов, дом 22</t>
  </si>
  <si>
    <t>п.Ишня, ул. Мелиораторов, дом 23</t>
  </si>
  <si>
    <t>п.Ишня, ул. Мелиораторов, дом 26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</si>
  <si>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</si>
  <si>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</si>
  <si>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</si>
  <si>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</si>
  <si>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</si>
  <si>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Просроченная задолженность населения за 3 месяца и более: квартиры</t>
  </si>
  <si>
    <t>Справочно: общая задолженность населения по оплате коммуналных услуг</t>
  </si>
  <si>
    <t>Управляющая компания ООО "УК ТЕСТ-А"</t>
  </si>
  <si>
    <t>ежемесячное начисление</t>
  </si>
  <si>
    <t>Долг СодРемЖИ</t>
  </si>
  <si>
    <t>Общий долг по услугам</t>
  </si>
  <si>
    <t>Просроченная задолженность населения за 3 месяца и более: квартиры №</t>
  </si>
  <si>
    <t>договор обслуживания с 01.10.15.</t>
  </si>
  <si>
    <t>Просроченная задолженность населения за 3 месяца и более: квартиры№</t>
  </si>
  <si>
    <t>Просроченная задолженность населения за 3 месяца и более: квартиры  №</t>
  </si>
  <si>
    <t>п.Ишня, ул.Фрунзенская, дом 8</t>
  </si>
  <si>
    <t xml:space="preserve">Прочистка лежака канализации </t>
  </si>
  <si>
    <t>Сумма,руб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</si>
  <si>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сопровождение; работа с населением, в том числе рассмотрение обращений и жалоб по качеству обслуживания;осуществление договорно-правовой деятельности;
</t>
  </si>
  <si>
    <t>приказом №__ от «__»_________2016г.</t>
  </si>
  <si>
    <t>п.Ишня, ул.Мелиораторов, дома №7а(без отопл.)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</si>
  <si>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</si>
  <si>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до.обслуж.</t>
  </si>
  <si>
    <t>Проведение плановых осмотров</t>
  </si>
  <si>
    <t>2 раза в год, весна-осень</t>
  </si>
  <si>
    <r>
      <rPr>
        <b/>
        <sz val="12"/>
        <color indexed="8"/>
        <rFont val="Times New Roman"/>
        <family val="1"/>
        <charset val="204"/>
      </rPr>
      <t>Обслуживание водопровода и канализации: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</si>
  <si>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2 раза в месяц и по необходимости</t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</si>
  <si>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1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</si>
  <si>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t xml:space="preserve">Расконсервация системы центрального отопления; регулировка, промывка, гидравлическое испытание; обследование теплоузлов, подготовка к опрессовке; слив воды с системы отопления, спуск воздуха   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</si>
  <si>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>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</si>
  <si>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t>Прочистка дымовентиляционных каналов</t>
  </si>
  <si>
    <t>согласно графику работ и по необходимости</t>
  </si>
  <si>
    <t xml:space="preserve">Очистка кровли от  снега и наледи         </t>
  </si>
  <si>
    <t>в  зимний период по  необходимости</t>
  </si>
  <si>
    <t>Уборка снега механизированным путем с тротуаров и внутриквартальных проездов  в границах уборочных площадей</t>
  </si>
  <si>
    <t>в  зимний период по мере необходимости</t>
  </si>
  <si>
    <t>Прочистка  системы  внутреннего водостока от засорения</t>
  </si>
  <si>
    <t>по  мере  выявления</t>
  </si>
  <si>
    <t>Проведение  технических  осмотров и устранение незначительных  неисправностей в системах вентиляции и дымоудаления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</si>
  <si>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</si>
  <si>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</si>
  <si>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0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</si>
  <si>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t>круглосуточно</t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</si>
  <si>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</si>
  <si>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постоянно, в течении действия договора управления</t>
  </si>
  <si>
    <t xml:space="preserve">Уборка контейнерных площадок, вывоз ТБО       </t>
  </si>
  <si>
    <t>по мере необходимости</t>
  </si>
  <si>
    <t>ООО МЭТР</t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</si>
  <si>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 xml:space="preserve">осмотр и устранение неполадок </t>
    </r>
  </si>
  <si>
    <t>АО Яроблгаз</t>
  </si>
  <si>
    <t>август-сентябрь</t>
  </si>
  <si>
    <t>май-июнь</t>
  </si>
  <si>
    <t>Прочистка лежака канализации</t>
  </si>
  <si>
    <t>Чистка снега механическим способом</t>
  </si>
  <si>
    <t>Акт проведения гидравлических испытаний тепловых сетей и системы теплопотребления</t>
  </si>
  <si>
    <t>п. Ишня, ул.Мелиораторов 4А</t>
  </si>
  <si>
    <t>заварил свищ в подвале ГВС</t>
  </si>
  <si>
    <t>б/н</t>
  </si>
  <si>
    <t>Очистка кровли от снега и наледи</t>
  </si>
  <si>
    <t>АКТ осмотра электрических сетей</t>
  </si>
  <si>
    <t>Отчёт о проделанной работе за 2017 год</t>
  </si>
  <si>
    <t>Установка двери с доводчиком в подъезде (2016г); теплоизоляция труб отопления; демонтаж и монтаж вентканала; ремонт кровли с заменой шифера;</t>
  </si>
  <si>
    <t>Установка двери с доводчиком в подъезде (2016г.); замена оконных блоков на ПВХ (2016г.); ремонт кровли промазка праймером и гидроизоляция линокромом; побелка подъезда после пожара; ремонт кровельного покрытия;</t>
  </si>
  <si>
    <t>Поэтажный осмотр системы освещения, мелкий ремонт                          -замена  эл.лампочек                                                                                                           -проверка электролинии, осмотр общедомового электрощита</t>
  </si>
  <si>
    <t>Установка доводчика на входную дверь в подъезде; Косметический ремонт подъезда (2017г.), установка светильников в подъезде;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</si>
  <si>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ХВС, текущий ремонт</t>
  </si>
  <si>
    <t>ревизия запорной арматуры трубопроводаГВС; текущий ремонт</t>
  </si>
  <si>
    <t>АКТ осмотра инженерных сетей</t>
  </si>
  <si>
    <t>АКТ очистка придомовой территории. Работы произведены в п.Ишня (Залужье), Трактор МТЗ 320.4 - №76ХТ5658, водитель Резванов А.Л.,н.р. В 14 ч. 40 мин. Р.о. в 17 ч. 20 мин.</t>
  </si>
  <si>
    <t>АКТ очистка придомовой территории. Работы произведены в п.Ишня (Залужье), Трактор МТЗ 320.4 - №76ХТ5658, водитель Резванов А.Л.,н.р. В 11 ч. 00 мин. Р.о. в 14 ч. 20 мин.</t>
  </si>
  <si>
    <t>АКТ очистка придомовой территории. Работы произведены в п.Ишня (Залужье), Трактор МТЗ 320.4 - №76ХТ5658, водитель Резванов А.Л.,н.р. В 10 ч. 00 мин. Р.о. в 12 ч. 00 мин.</t>
  </si>
  <si>
    <t>АКТ очистка придомовой территории. Работы произведены в п.Ишня (Залужье), Трактор МТЗ 320.4 - №76ХТ5658, водитель Смирнов А.А.</t>
  </si>
  <si>
    <t>АКТ выполненных работ, уборка подъездов - январь</t>
  </si>
  <si>
    <t>АКТ планового обследования технического состояния вентиляционных каналов</t>
  </si>
  <si>
    <t>АКТ очистка придомовой территории. Работы произведены в п.Ишня (Залужье), Трактор МТЗ 320.4 - №76ХТ5658, водитель Резванов А.Л.,н.р. В 09 ч. 00 мин. Р.о. в 12 ч. 00 мин.</t>
  </si>
  <si>
    <t>Очистка кровли от наледи</t>
  </si>
  <si>
    <t>Замена электро лампы под.№2</t>
  </si>
  <si>
    <t>Демонтаж, монтаж сгона и шарового крана.</t>
  </si>
  <si>
    <t>Очистка козырьков от снега</t>
  </si>
  <si>
    <t>Замена лампочки на 2 эт.</t>
  </si>
  <si>
    <t>9п/з</t>
  </si>
  <si>
    <t>Замена счетчика ХВС</t>
  </si>
  <si>
    <t>Замена лампочки на 1 эт.</t>
  </si>
  <si>
    <t>под.№1</t>
  </si>
  <si>
    <t xml:space="preserve">Очистка козырьков от снега </t>
  </si>
  <si>
    <t>Замена лампочки  на 2 эт.под.№1</t>
  </si>
  <si>
    <t>5п/з</t>
  </si>
  <si>
    <t>Перемотка сгона  и перетяжка контгайки</t>
  </si>
  <si>
    <t>Прочистка лежака канализации в подвале с выходом в колодец</t>
  </si>
  <si>
    <t>18,19,22.01.2018</t>
  </si>
  <si>
    <t>Ремонт канал.системы</t>
  </si>
  <si>
    <t>Замена светильников</t>
  </si>
  <si>
    <t>Требуется замена стояка канализации</t>
  </si>
  <si>
    <t>Осмотр эл.проводки в доме</t>
  </si>
  <si>
    <t xml:space="preserve">Очистка кровли и козырьков от снега </t>
  </si>
  <si>
    <t>7 п\з</t>
  </si>
  <si>
    <t>Ремонт электро проводки в кв.</t>
  </si>
  <si>
    <t>Была проведена выездная проверка, по вопросу неудовлетворительного состояния кровли дома</t>
  </si>
  <si>
    <t>Монтаж крепления козырька над подъездом № 2(свар.)</t>
  </si>
  <si>
    <t>Замена стояка канализации в 3-6 квар.</t>
  </si>
  <si>
    <t>Демонтаж,монтаж стояков ХВС и ГВС от подвала до 2-го этожа</t>
  </si>
  <si>
    <t>Прочистка  канализации с колодца.</t>
  </si>
  <si>
    <t>Замена патрона освещения в подъезде</t>
  </si>
  <si>
    <t>Очистка кровли от снега</t>
  </si>
  <si>
    <t>Перетяжка сгона</t>
  </si>
  <si>
    <t>Подключение переноски,замена лампы на 1 эт.</t>
  </si>
  <si>
    <t xml:space="preserve">Ремонт системы отопления </t>
  </si>
  <si>
    <t>Замена лампочки,1-этаж.</t>
  </si>
  <si>
    <t>АКТ очистка придомовой территории. Работы произведены в п.Ишня (Залужье), Трактор МТЗ 320.4 - №76ХТ5658, водитель Резванов А.Л.,н.р. В 15 ч. 20 мин. Р.о. в 17 ч. 40 мин.</t>
  </si>
  <si>
    <t>АКТ очистка придомовой территории. Работы произведены в п.Ишня (Залужье), Трактор МТЗ 320.4 - №76ХТ5658, водитель Резванов А.Л.,н.р. В 17 ч. 30 мин. Р.о. в 23 ч. 40 мин.</t>
  </si>
  <si>
    <t>АКТ очистка придомовой территории. Работы произведены в п.Ишня (Залужье), Трактор МТЗ 320.4 - №76ХТ5658, водитель Резванов А.Л.,н.р. В 12 ч. 50 мин. Р.о. в 14 ч. 40 мин.</t>
  </si>
  <si>
    <t>АКТ очистка придомовой территории. Работы произведены в п.Ишня (Залужье), Трактор МТЗ 320.4 - №76ХТ5658, водитель Резванов А.Л.,н.р. В 13 ч. 00 мин. Р.о. в 15 ч. 30 мин.</t>
  </si>
  <si>
    <t>Осмотр подвальных окон. Подвальные окна все закрыты и заколочены.</t>
  </si>
  <si>
    <t>Остекление рамы в подвальном помещении</t>
  </si>
  <si>
    <t>Расклеивание объявления на информационные доски</t>
  </si>
  <si>
    <t>Замена лампочки под.№3</t>
  </si>
  <si>
    <t>Свищ на лежаке отопления в подвале, устранение протечки</t>
  </si>
  <si>
    <t>АКТ выполненных работ, уборка подъездов - февраль</t>
  </si>
  <si>
    <t>АКТ выполненных работ, уборка подъездов - март</t>
  </si>
  <si>
    <t>Провал кровли не обнаружен,течь крыши отсутствует, осмотр чердака и целосности крыши</t>
  </si>
  <si>
    <t>Замена лампочки</t>
  </si>
  <si>
    <t>Замена лампочки под.№2</t>
  </si>
  <si>
    <t>Очистка кровли от снега под№3</t>
  </si>
  <si>
    <t>Переборка сгона на радиаторе в кв.</t>
  </si>
  <si>
    <t>Демонтаж,монтаж новой контргайки в подъезде</t>
  </si>
  <si>
    <t>Переборка сгона в подъезде на системе отопления</t>
  </si>
  <si>
    <t>Прочистка канализации с квартиры</t>
  </si>
  <si>
    <t>Засор колодца</t>
  </si>
  <si>
    <t>Соединение телевизионного кабеля</t>
  </si>
  <si>
    <t>Прочистка  канализации</t>
  </si>
  <si>
    <t>33п/з</t>
  </si>
  <si>
    <t>Замена счетчика ХВС в кв.</t>
  </si>
  <si>
    <t>32п/з</t>
  </si>
  <si>
    <t>Прочистка лежака канализации в кв.</t>
  </si>
  <si>
    <t>30п/з</t>
  </si>
  <si>
    <t>Частичная замена стояка ХВС и установка счетчика ХВС</t>
  </si>
  <si>
    <t>Установка почтовых ящиков в подъезде; штукатурка стены в подъезде; установка входной двери с доводчиком в количестве 2-х шт.(2016 год.);</t>
  </si>
  <si>
    <t>54п/з</t>
  </si>
  <si>
    <t>Замена смесителя и гофры на унитазе</t>
  </si>
  <si>
    <t xml:space="preserve">АКТ очистки придомовой территории (вдоль дома перед подъездоми) механизированным путем. Работы произведены в п.Ишня (Залужье), Трактор МТЗ 320.4 - №76ХТ5658, водитель Резванов А.Л. Н.р в 12:40 Р.о. в 17:00 </t>
  </si>
  <si>
    <t>АКТ выполненных работ, уборка подъездов - апрель</t>
  </si>
  <si>
    <t>Установка урн</t>
  </si>
  <si>
    <t>под.№2</t>
  </si>
  <si>
    <t>Замена урн</t>
  </si>
  <si>
    <t>Ремонт отопительной системы</t>
  </si>
  <si>
    <t>Установка урн под.№2</t>
  </si>
  <si>
    <t>Замена пакетного выключателя,установка замка на рубильник</t>
  </si>
  <si>
    <t>Осмотр доводчика,заменить полностью доводчик</t>
  </si>
  <si>
    <t>Прочистка стояка канализации с кв.</t>
  </si>
  <si>
    <t>Замена урн под.№1</t>
  </si>
  <si>
    <t>Перемотка смесителя</t>
  </si>
  <si>
    <t>Осмотр, засора не обнаружено</t>
  </si>
  <si>
    <t>Прочистка лежака канализации кротом</t>
  </si>
  <si>
    <t>Не исправности не выявлено,инженерные сети находятся в исправном состоянии</t>
  </si>
  <si>
    <t>Ремонт конька</t>
  </si>
  <si>
    <t>Частичный ремонт кровли</t>
  </si>
  <si>
    <t>Ремонт отопительной системы в подвальном помещении</t>
  </si>
  <si>
    <t>Ремонт подъездного освещения</t>
  </si>
  <si>
    <t>Произведен осмотр выключателя, запала клавиша, неисправность устранена</t>
  </si>
  <si>
    <t xml:space="preserve">Замена лампочки </t>
  </si>
  <si>
    <t>Ремонт отопительной системы ГВС</t>
  </si>
  <si>
    <t>Прочитска канализации от подвала до колодца.</t>
  </si>
  <si>
    <t xml:space="preserve">АКТ очистки придомовой территории (вдоль дома перед подъездоми) механизированным путем. Работы произведены в п.Ишня (Залужье), Трактор МТЗ 320.4 - №76ХТ5658, водитель Резванов А.Л. Н.р в 12:40 Р.о. в 13:30 </t>
  </si>
  <si>
    <t>Покраска урн</t>
  </si>
  <si>
    <t>Слив системы отопления, для ремонта системы отопления в кв.</t>
  </si>
  <si>
    <t>Выдача краски для покраски забора(полисадника) 4 литр.-4 цвета</t>
  </si>
  <si>
    <t>Нет напряжение на 1 фазе в ВРУ дома, вызов РЭС</t>
  </si>
  <si>
    <t>Проверка вент-каналов, газовая вытяжка в рабочем состоянии 0.4-0.7</t>
  </si>
  <si>
    <t>Прочистка канализации</t>
  </si>
  <si>
    <t>АКТ выполненных работ, уборка подъездов - май</t>
  </si>
  <si>
    <t>Офицерова</t>
  </si>
  <si>
    <t>Прочистка  лежака канализации</t>
  </si>
  <si>
    <t>Замена пакетника на 2-х полосный выключатель</t>
  </si>
  <si>
    <t>Ремонт подъездной двери</t>
  </si>
  <si>
    <t>Дефектная ведомость</t>
  </si>
  <si>
    <t>2800 р.</t>
  </si>
  <si>
    <t>63п/з</t>
  </si>
  <si>
    <t>Замена прокладки крана радиатора отопления в спальне</t>
  </si>
  <si>
    <t>57п/з</t>
  </si>
  <si>
    <t>Замена эл.счетчика</t>
  </si>
  <si>
    <t>АКТ выполненных работ, уборка подъездов май</t>
  </si>
  <si>
    <t>Окос травы</t>
  </si>
  <si>
    <t>Соков В.В.</t>
  </si>
  <si>
    <t>Окос травы у подъездов</t>
  </si>
  <si>
    <t>Сварочные работы ГВС отопления</t>
  </si>
  <si>
    <t>Покраска подъездных дверей</t>
  </si>
  <si>
    <t>Сергеева Н.А.</t>
  </si>
  <si>
    <t>Покраска 2-х входных дверей</t>
  </si>
  <si>
    <t>Ермолова Ю.А.</t>
  </si>
  <si>
    <t>Ремонт проводки входящей фазы</t>
  </si>
  <si>
    <t>Покраска 3-х подъездных дверей, наружняя сторона</t>
  </si>
  <si>
    <t xml:space="preserve">Окос травы </t>
  </si>
  <si>
    <t>Киселев А.Н.</t>
  </si>
  <si>
    <t>Установка забора в полисаднике под.№2</t>
  </si>
  <si>
    <t>Покраска забора под.№2</t>
  </si>
  <si>
    <t>Покраска 3-х входных дверей, наружняя сторона</t>
  </si>
  <si>
    <t>Гущин Е.В.</t>
  </si>
  <si>
    <t>Чистка канализации</t>
  </si>
  <si>
    <t>Прочистка канализации с колодца.</t>
  </si>
  <si>
    <t xml:space="preserve">Покраска подъездных дверей </t>
  </si>
  <si>
    <t>Власов Т.А.</t>
  </si>
  <si>
    <t xml:space="preserve">Трубачева </t>
  </si>
  <si>
    <t>Прочистка стояка канализации</t>
  </si>
  <si>
    <t>АКТ выполненных работ, уборка подъездов июнь</t>
  </si>
  <si>
    <t>Замена лампочек (2 шт)</t>
  </si>
  <si>
    <t>Ремонт светильников (2 шт), замена лампочки (1 шт)</t>
  </si>
  <si>
    <t>июль</t>
  </si>
  <si>
    <t>Полегенько О.В</t>
  </si>
  <si>
    <t>Очистка кровли от мусора</t>
  </si>
  <si>
    <t>Кузнецов А.В.</t>
  </si>
  <si>
    <t>Костылева В.В.</t>
  </si>
  <si>
    <t>Смирнова</t>
  </si>
  <si>
    <t>Байдина Д.С.</t>
  </si>
  <si>
    <t>Прочистка канализации, работа кротом</t>
  </si>
  <si>
    <t>Мартина</t>
  </si>
  <si>
    <t>Ремонт проводки и замена лампочки</t>
  </si>
  <si>
    <t>Прочистка канализации с подвала</t>
  </si>
  <si>
    <t>Червиков И.А.</t>
  </si>
  <si>
    <t xml:space="preserve">Окос придомовой территории </t>
  </si>
  <si>
    <t>Гогуева</t>
  </si>
  <si>
    <t>Опресовка системы отопления</t>
  </si>
  <si>
    <t>Соединение подачи и обратки отопления в подвале</t>
  </si>
  <si>
    <t>Перетяжка муфты стояка ХВС в сушилке</t>
  </si>
  <si>
    <t>Ремонт подводки</t>
  </si>
  <si>
    <t>Ремонт кровли - замена шифера в количестве 2 листов. Герметичное уплотнение  вокруг вытяжке на крыше.</t>
  </si>
  <si>
    <t>Чистка канализации от колодца до подвала</t>
  </si>
  <si>
    <t>84п\з</t>
  </si>
  <si>
    <t>Проверка электрооборудование, консультация</t>
  </si>
  <si>
    <t>85п/з</t>
  </si>
  <si>
    <t xml:space="preserve">Замена эл.счетчика </t>
  </si>
  <si>
    <t>112п/з</t>
  </si>
  <si>
    <t>Замена смесителя на кухне</t>
  </si>
  <si>
    <t>127п/з</t>
  </si>
  <si>
    <t xml:space="preserve">Ремонт проводки </t>
  </si>
  <si>
    <t>138п/з</t>
  </si>
  <si>
    <t>153п/з</t>
  </si>
  <si>
    <t xml:space="preserve">Замена стояка канализации </t>
  </si>
  <si>
    <t>169п/з</t>
  </si>
  <si>
    <t>Подключение полотенцесушителя с подводкой подводящих трубопроводов.</t>
  </si>
  <si>
    <t>158п/з</t>
  </si>
  <si>
    <t>Ревизия эл.провода</t>
  </si>
  <si>
    <t>154п/з</t>
  </si>
  <si>
    <t>Пробивка канализации системой крот</t>
  </si>
  <si>
    <t>Оскаров Р.Р.</t>
  </si>
  <si>
    <t>145п/з</t>
  </si>
  <si>
    <t>Замена счетчика на ХВС</t>
  </si>
  <si>
    <t>АКТ выполненных работ, уборка подъездов июль</t>
  </si>
  <si>
    <t>АКТ выполненных работ, уборка подъездов август</t>
  </si>
  <si>
    <t>Устранение засора канализации в подвале</t>
  </si>
  <si>
    <t>Акт о последствиях залива квартиры, в результате обследования вышерасположенной кв.№6 выявлено: утечка воды из бытовой техники (стир.маш.) Таким образом, причиной залива кв.№3 явилось халатное отношение и нарушения ТБ при . работ бытового характера</t>
  </si>
  <si>
    <t>Прочистка канализации под.№1</t>
  </si>
  <si>
    <t xml:space="preserve">Прочистка канализации </t>
  </si>
  <si>
    <t>Фирсова Т.Г.</t>
  </si>
  <si>
    <t>Прочистка канализации система крот</t>
  </si>
  <si>
    <t>Обнаружена течь на стояке ГВС, необходима замена участка</t>
  </si>
  <si>
    <t>Ведомость технического обслуживания газового оборудования приложение к Акту №34 от 03.07.2017 г.</t>
  </si>
  <si>
    <t>Замена лампочек 5 шт</t>
  </si>
  <si>
    <t>Кузьмина</t>
  </si>
  <si>
    <t>Ревизия АВ 0,23 кВт</t>
  </si>
  <si>
    <t>Пробивка стояка канализации</t>
  </si>
  <si>
    <t>Произведен осмотр квартиры №1 на момент затопления с кв.№4</t>
  </si>
  <si>
    <t>Новожилова А</t>
  </si>
  <si>
    <t>Замена эл.лампы 4 шт</t>
  </si>
  <si>
    <t>Алиева И.</t>
  </si>
  <si>
    <t xml:space="preserve">Засор канализации </t>
  </si>
  <si>
    <t>Устранение засора канализации</t>
  </si>
  <si>
    <t>Консультация по подключению полотенцесушителя в сан.узле (покупка компл.материалов0</t>
  </si>
  <si>
    <t>Основание осмотра: заявление собственников кв.5 и кв.6 о протечке кровли.Кровля МКД №17 по ул.Мелиораторов находится на гарантийном сроке обслуживания после капитального ремонта в 2016 г.Обнаружены протечки кровли в районе примыканий и конструкций кровли для вентиляции чердачного помещения, а именно: протекание в районе чердачного люка -выхода на кровлю.</t>
  </si>
  <si>
    <t xml:space="preserve">Акт осмотра </t>
  </si>
  <si>
    <t>Ведомость технического обслуживания газового оборудования приложение к Акту №37 от 03.07.2017 г.</t>
  </si>
  <si>
    <t>Произведен осмотр, видимых протечек не обнаружено.</t>
  </si>
  <si>
    <t>Замена эл.лампы 3 шт.</t>
  </si>
  <si>
    <t>Замена эл.лампочки 1 шт.</t>
  </si>
  <si>
    <t>Ремонт светильника, замена эл.лампы 1 шт.</t>
  </si>
  <si>
    <t>Серов</t>
  </si>
  <si>
    <t>Прочистка кухонного стояка в подвале</t>
  </si>
  <si>
    <t>Волнушкин О.В.</t>
  </si>
  <si>
    <t>Волнушкин В.М.</t>
  </si>
  <si>
    <t xml:space="preserve">Закрытие чердачных окон </t>
  </si>
  <si>
    <t xml:space="preserve">Замена фазной планки </t>
  </si>
  <si>
    <t>Волнушкина И.А.</t>
  </si>
  <si>
    <t>Закрытие чердачного окна</t>
  </si>
  <si>
    <t>Демонтаж, монтаж мусорных урн в кол-е 2 шт., у под.№1,2</t>
  </si>
  <si>
    <t>Утепление трубопровода ГВС в подвальном помещении</t>
  </si>
  <si>
    <t>Закрытие чердачных окон</t>
  </si>
  <si>
    <t>Ремонт конька на кровле</t>
  </si>
  <si>
    <t>Замена эл.лампы 1 шт.</t>
  </si>
  <si>
    <t>Дятлова</t>
  </si>
  <si>
    <t>Ремонт выключателя, замена эл.лампы 1 шт</t>
  </si>
  <si>
    <t>Ремнева Л.В.</t>
  </si>
  <si>
    <t>Установка урн у под.№3</t>
  </si>
  <si>
    <t>Чечура М.В.</t>
  </si>
  <si>
    <t>Сирадзе</t>
  </si>
  <si>
    <t>Замена участка стояка ГВС</t>
  </si>
  <si>
    <t>Замена эл.лампочки под.№3 на 1,2 эт.</t>
  </si>
  <si>
    <t>АКТ выполненных работ, уборка подъездов за сентябрь</t>
  </si>
  <si>
    <t>Светафьева</t>
  </si>
  <si>
    <t>01.10-10.10.2018</t>
  </si>
  <si>
    <t>Пуско-наладочные работы</t>
  </si>
  <si>
    <t>Установка счетчика ХВС</t>
  </si>
  <si>
    <t>211п/з</t>
  </si>
  <si>
    <t>192 п/з</t>
  </si>
  <si>
    <t>Замена пробки на радиаторе отопления на кухне</t>
  </si>
  <si>
    <t>АКТ выполненных работ, уборка подъездов за октябрь</t>
  </si>
  <si>
    <t>Установка урны под.№1</t>
  </si>
  <si>
    <t>Замена лампы под.№2</t>
  </si>
  <si>
    <t>Замена лампы под.№2,1-эт.</t>
  </si>
  <si>
    <t>Радионов</t>
  </si>
  <si>
    <t>Кузнецов А.Д.</t>
  </si>
  <si>
    <t>Ремонт входной двери, установка доводчика (сварочные работы) под.№1</t>
  </si>
  <si>
    <t>Валнушкин В.М. кв.3</t>
  </si>
  <si>
    <t>Необходима замена арматуры слив.бочка.</t>
  </si>
  <si>
    <t>Замена эл.лампы 1 шт.,Ремонт выключателя, под.№2, 1 э.</t>
  </si>
  <si>
    <t>Лапина</t>
  </si>
  <si>
    <t>Соракот О.М.</t>
  </si>
  <si>
    <t>При обследовании обнаружено что 1-на секция на радиаторе не прогоевается</t>
  </si>
  <si>
    <t>Замена проводки в светильнике,замена эл.лампы 1 шт.</t>
  </si>
  <si>
    <t>Замена выключателя, замена лампочек 2 шт.под.№3</t>
  </si>
  <si>
    <t>Минакова</t>
  </si>
  <si>
    <t>Устранение засора</t>
  </si>
  <si>
    <t>Устранение засора канализации в 1 под.</t>
  </si>
  <si>
    <t>247 п/з</t>
  </si>
  <si>
    <t>Демонтаж внутриквартир.водопровода, установка кранов 2 шт, заглушки 3 шт.</t>
  </si>
  <si>
    <t>250 п/з</t>
  </si>
  <si>
    <t>Произведена ревизия выключателя.</t>
  </si>
  <si>
    <t>Устранение засора в подвале</t>
  </si>
  <si>
    <t>Потемкин П.Н.</t>
  </si>
  <si>
    <t>Акт осмотра №11-11/18</t>
  </si>
  <si>
    <t>Обращение собственника кв.№7 о проведении осмотра внутриквартирной системы отопления.</t>
  </si>
  <si>
    <t>Прочистка канализации системы крот в подвале</t>
  </si>
  <si>
    <t>Прочистка канализации в подвале</t>
  </si>
  <si>
    <t>Глыгин В.К.</t>
  </si>
  <si>
    <t>Установка почтовых ящиков</t>
  </si>
  <si>
    <t>Замена эл.лампы 2 шт.</t>
  </si>
  <si>
    <t>Мышкина</t>
  </si>
  <si>
    <t>Установка лампочек под.№1, 2 шт.</t>
  </si>
  <si>
    <t>Полегонько</t>
  </si>
  <si>
    <t>Акт осмотра №6-11/18</t>
  </si>
  <si>
    <t>Обращение собственника кв.№10, о проведении осмотра внутриквартирной системы отопления.</t>
  </si>
  <si>
    <t>Акт осмотра №5-11/18</t>
  </si>
  <si>
    <t>Обращение собственника кв.№6, о проведении осмотра внутриквартирной системы отопления.</t>
  </si>
  <si>
    <t>Акт осмотра №4-11/19</t>
  </si>
  <si>
    <t>Обращение собственника кв.№3, о проведении осмотра внутриквартирной системы отопления.</t>
  </si>
  <si>
    <t>Ремонт светильника</t>
  </si>
  <si>
    <t>Пакин С.К.</t>
  </si>
  <si>
    <t>Монтаж датчика движения</t>
  </si>
  <si>
    <t>Замена эл.лампек 2 шт., обслуживание эл.рубильника</t>
  </si>
  <si>
    <t>АКТ выполненных работ, уборка подъездов за ноябрь</t>
  </si>
  <si>
    <t>272п/з</t>
  </si>
  <si>
    <t>275п/з</t>
  </si>
  <si>
    <t>Замена поплавка в сливном бачке</t>
  </si>
  <si>
    <t>Замена нижней подводки радиатора</t>
  </si>
  <si>
    <t>283п/з</t>
  </si>
  <si>
    <t>Подтяжка гайки на полотенцесушителе</t>
  </si>
  <si>
    <t>285п/з</t>
  </si>
  <si>
    <t>287п/з</t>
  </si>
  <si>
    <t>Сантех.работы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</si>
  <si>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№39 от 01.11.2018г.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</si>
  <si>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№42 от 03.12.2018г.</t>
  </si>
  <si>
    <t xml:space="preserve">    </t>
  </si>
  <si>
    <t>Тариф за СО ЖФ, без ТБО</t>
  </si>
  <si>
    <t>Тариф за СО ЖФ без ТБО</t>
  </si>
  <si>
    <t xml:space="preserve">Тариф за СО ЖФ без </t>
  </si>
  <si>
    <t>4,6,13,15</t>
  </si>
  <si>
    <t>14,21,6</t>
  </si>
  <si>
    <t>5,17,20</t>
  </si>
  <si>
    <t>Отчёт о проделанной работе за 2018 год</t>
  </si>
  <si>
    <t>январь- декабрь 2018 г., руб.</t>
  </si>
  <si>
    <t>Тариф за СО ЖФ без ТБО с 01.09.2018.</t>
  </si>
  <si>
    <t xml:space="preserve">  </t>
  </si>
  <si>
    <t>приказом №__ от «__»_________2018г.</t>
  </si>
  <si>
    <t xml:space="preserve"> Косметический ремонт подъезда №1</t>
  </si>
  <si>
    <t>Демонтаж антен с крыши д.26 по заявлению от жителей дома .</t>
  </si>
  <si>
    <t>Установка почтовых ящиков в подъезде; замена светильников в подъезде; штукатурка стены в подъезде; установка входной двери с доводчиком;ремонт кровли; 2018:косметический ремонт подъездов №1,2</t>
  </si>
  <si>
    <t>Косметический ремонт подъездов (1-2)</t>
  </si>
  <si>
    <t xml:space="preserve">Установка входной двери в подъезде; ремонт двери; косметический ремонт подъездов (2017г.); </t>
  </si>
  <si>
    <t>Частичный ремонт системы отопления</t>
  </si>
  <si>
    <t>АКТ очистка придомовой территории. Работы произведены в п.Ишня (Залужье), Трактор МТЗ 320.4 - №76ХТ5658, водитель Резванов А.Л.,</t>
  </si>
  <si>
    <t>АКТ очистка придомовой территории. Работы произведены в п.Ишня (Залужье), Трактор МТЗ 320.4 - №76ХТ5658, водитель Резванов А.Л.</t>
  </si>
  <si>
    <t>АКТ очистка придомовой территории. Работы произведены в п.Ишня (Залужье), Трактор МТЗ 320.4 - №76ХТ5658, водитель Резванов А.Л.,,</t>
  </si>
  <si>
    <t>АКТ очистки придомовой территории (вдоль дома перед подъездоми) механизированным путем. Работы произведены в п.Ишня (Залужье), Трактор МТЗ 320.4 - №76ХТ5658, водитель Резванов А.Л.</t>
  </si>
  <si>
    <t xml:space="preserve">АКТ очистки придомовой территории (вдоль дома перед подъездоми) механизированным путем. Работы произведены в п.Ишня (Залужье), Трактор МТЗ 320.4 - №76ХТ5658, водитель Резванов А.Л. </t>
  </si>
  <si>
    <t>замена подъездной двери; установка штакетника в полисаднике; ремонт отмостки;отделочные работы  дверных откосов; Косметический ремонт подъезов (2017г.), ремонт ступенек; 2018 Установка урн</t>
  </si>
  <si>
    <t>АКТ очистка придомовой территории. Работы произведены в п.Ишня (Залужье), Трактор МТЗ 320.4 - №76ХТ5658, водитель Резванов А.Л,</t>
  </si>
  <si>
    <t>Установка почтовых ящиков подъезде; установка двери с доводчиком в подъезде; косметический ремонт подъездов (2017г.);установка плафонов; 2018: установка и покраска урн, покраска 2-х входных дверей</t>
  </si>
  <si>
    <t>Установка лавочек; установка входных дверей; отделочные работы откосов; установка штакетника палисадника;ремонт козырьков;ремонт канализации; 2018: Установка урн,</t>
  </si>
  <si>
    <t>Установка подъездных дверей; отделочные работы откосов;Косметический ремонт под., стяжка тамбуров под.№1,2,3. (2017г.);ремонт козырьков;2018 замена урн, установка и покраска забора,</t>
  </si>
  <si>
    <t>Подсыпка и цементирование дефектного участка отмостки; теплоизоляция труб отопления; замена почтовых ящиков; Замена слухового  окна в чердачном помещении в кол-е 1 шт.; Установка скамьи и ремонт второй скамьи, под.№3; ремонт доводчика на входной двери;ремонт козырьков;стяжка крыльца; 2018 : установка урн под. №3, покраска урн,</t>
  </si>
  <si>
    <t>Установка двери с доводчиком подъезде (2016г); теплоизоляция труб отопления;ремонт козырьков; 2018: Покраска урн, покраска подъездных дверей.</t>
  </si>
  <si>
    <t>АКТ очистки придомовой территории (вдоль дома перед подъездоми) механизированным путем. Работы произведены в п.Ишня (Залужье), Трактор МТЗ 320.4 - №76ХТ5658, водитель Резванов А.Л.,</t>
  </si>
  <si>
    <t>Установка дверей с доводчиками в подъезде (2016г); ремонт кровли; ремонт вентканалов; Замена слуховых окон в чердачном помещении в кл-е 3 шт.; поверка теплосчетчика; теплоизоляция труб отопления; 2018: Покраска подъездных дверей, покраска урн, частичный ремонт кровли,</t>
  </si>
  <si>
    <t>225 п/з</t>
  </si>
  <si>
    <t xml:space="preserve"> </t>
  </si>
  <si>
    <t>Акт №15</t>
  </si>
  <si>
    <t>Ремонт мягкой кровли МКД 20м2</t>
  </si>
  <si>
    <r>
      <t xml:space="preserve">установка дверей в подъезды (2016г.); ремонт кровли несколько участков; установка светилльнтков 6шт. в подъезды;Косметический ремонт подъезда №1, Косметический ремонт тамбура под.№2-3 (2017г.);ремонт козырьков; </t>
    </r>
    <r>
      <rPr>
        <b/>
        <sz val="10"/>
        <color indexed="8"/>
        <rFont val="Times New Roman"/>
        <family val="1"/>
        <charset val="204"/>
      </rPr>
      <t>2018г</t>
    </r>
    <r>
      <rPr>
        <sz val="10"/>
        <color indexed="8"/>
        <rFont val="Times New Roman"/>
        <family val="1"/>
        <charset val="204"/>
      </rPr>
      <t xml:space="preserve">: Ремонт мягкой кровли МКД </t>
    </r>
  </si>
  <si>
    <t>Акт №9</t>
  </si>
  <si>
    <t>Комплекс услуг по косметическомуремонту подъездов 1под. 2й эт</t>
  </si>
  <si>
    <t>теплоизоляция труб отопления; Косметический ремонт подъезда (2017г.);ремонт козырьков; 2018: Покраска урн, Комплекс услуг по косметическомуремонту подъездов 1под. 2й эт</t>
  </si>
  <si>
    <t>Комплекс услуг по косметическому ремонту подъездов 1под. 2й эт</t>
  </si>
  <si>
    <r>
      <t xml:space="preserve">Установка двери с доводчиком подъезде (2016); теплоизоляция труб отопления; косметический ремонт подъездов (2017г.) </t>
    </r>
    <r>
      <rPr>
        <b/>
        <sz val="13"/>
        <color indexed="8"/>
        <rFont val="Times New Roman"/>
        <family val="1"/>
        <charset val="204"/>
      </rPr>
      <t xml:space="preserve">2018: </t>
    </r>
    <r>
      <rPr>
        <sz val="13"/>
        <color indexed="8"/>
        <rFont val="Times New Roman"/>
        <family val="1"/>
        <charset val="204"/>
      </rPr>
      <t>покраска урн, ремонт конька кровли, комплекс услуг по  косметическому ремонту подъездов</t>
    </r>
  </si>
  <si>
    <r>
      <t>теплоизоляция труб отопления; установка входных дверей с доводчиком;</t>
    </r>
    <r>
      <rPr>
        <b/>
        <sz val="13"/>
        <color indexed="8"/>
        <rFont val="Times New Roman"/>
        <family val="1"/>
        <charset val="204"/>
      </rPr>
      <t xml:space="preserve"> 2018г: </t>
    </r>
    <r>
      <rPr>
        <sz val="13"/>
        <color indexed="8"/>
        <rFont val="Times New Roman"/>
        <family val="1"/>
        <charset val="204"/>
      </rPr>
      <t>Покраска подъездных дверей, косметический ремонт подъезда № 1.,Ремонт входной двери, установка доводчика (сварочные работы) под.№1. покраска урн.</t>
    </r>
  </si>
  <si>
    <t>Орзанизация эксплуатации жилого фонда (МКД)</t>
  </si>
  <si>
    <t>Организация эксплуатации жилого фонда (МКД)</t>
  </si>
  <si>
    <t xml:space="preserve">Ремонт входной двери подвального помещения </t>
  </si>
  <si>
    <t>Замена эл. лампы под.№1,1 эт.</t>
  </si>
  <si>
    <t>Ремонт эл. проводки.</t>
  </si>
  <si>
    <t>Прочистка канализации системой "Крот"</t>
  </si>
  <si>
    <t xml:space="preserve">Устранение неполадок системы водоснабжения </t>
  </si>
  <si>
    <t>Акт осмотра системы водоснабжения в квартире</t>
  </si>
  <si>
    <t>АКТ очистки придомовой территории. Работы произведены в п.Ишня (Залужье), Трактор МТЗ 320.4 - №76ХТ5658, водитель Резванов А.Л.,</t>
  </si>
  <si>
    <t>Акт осмотра инженерных сетей. Ремонт входной двери и герметизация порога в подьезд.</t>
  </si>
  <si>
    <t>Замер электро напряжения при вводе в дом.</t>
  </si>
  <si>
    <t>Евдокимов</t>
  </si>
  <si>
    <t xml:space="preserve">АКТ очистки придомовой территории механизированным путем. Работы произведены в п.Ишня (Залужье), Трактор МТЗ 320.4 - №76ХТ5658, водитель Резванов А.Л. </t>
  </si>
  <si>
    <t xml:space="preserve">АКТ очистки придомовой территории механизированным путем. Работы произведены в п.Ишня (Залужье), Трактор МТЗ 320.4 - №76ХТ5658, водитель Резванов А.Л.  </t>
  </si>
  <si>
    <t>Засор колодцев.Заявка передана в "Южный водоканал"</t>
  </si>
  <si>
    <t xml:space="preserve">АКТ очистки придомовой территории механизированным путем. Работы произведены в п.Ишня (Залужье), Трактор МТЗ 320.4 - №76ХТ5658, водитель Резванов А.Л. Н.р в 12:40 Р.о. в 17:00 </t>
  </si>
  <si>
    <t>АКТ очистки придомовой территории механизированным путем. Работы произведены в п.Ишня (Залужье), Трактор МТЗ 320.4 - №76ХТ5658, водитель Резванов А.Л.</t>
  </si>
  <si>
    <t>Замена эл.ламп 1 шт.</t>
  </si>
  <si>
    <t>Замена эл.ламп 1 шт.Замена выкл.</t>
  </si>
  <si>
    <t>Акт выполненных работ.Уборка подъездов дома за декабрь</t>
  </si>
  <si>
    <t xml:space="preserve">Замена эл.лампочки </t>
  </si>
  <si>
    <t xml:space="preserve">Ремонт розетки </t>
  </si>
  <si>
    <t xml:space="preserve">Акт выполненных работ.Уборка подъездов дома за декабрь </t>
  </si>
  <si>
    <t xml:space="preserve">Полегенько </t>
  </si>
  <si>
    <t>Замена лампочек 2 шт.</t>
  </si>
  <si>
    <t>Замена лампочки  1 шт.</t>
  </si>
  <si>
    <t>Замена лампочек 1 шт.</t>
  </si>
  <si>
    <t>Акт обследования на предмет установления наличия технической возможности установки коллективного прибора учета тепловой энергии</t>
  </si>
  <si>
    <t>Замена лампочки 1 шт.</t>
  </si>
  <si>
    <t>Замена лампочки 3 шт.</t>
  </si>
  <si>
    <t>Замена лампочек 3 шт.</t>
  </si>
  <si>
    <t>Акт выполненных работ.Уборка подъездов дома за декабрь.</t>
  </si>
  <si>
    <t>Замена эл.лампочки 1 шт</t>
  </si>
  <si>
    <t>Акт №4-12/18</t>
  </si>
  <si>
    <t>Акт №3-12/18</t>
  </si>
  <si>
    <t>Акт осмотра внутриквартирной системы отопления.</t>
  </si>
  <si>
    <t xml:space="preserve">Акт осмотра внутриквартирной системы отопления. </t>
  </si>
  <si>
    <t>Акт №6-12/18</t>
  </si>
  <si>
    <t>Акт осмотра внутриквартирной системы отопления</t>
  </si>
  <si>
    <t xml:space="preserve">Осмотр эл.щитовых </t>
  </si>
  <si>
    <t>Ремонт соединения радиатора со стояком  (повторно)</t>
  </si>
  <si>
    <t>Ремонт освещения, замена ламп</t>
  </si>
  <si>
    <t>Ремонт радиатора в подъезде</t>
  </si>
  <si>
    <t>Замена эл. лампочки</t>
  </si>
  <si>
    <t xml:space="preserve"> Установка счетчика ХВС в кв.</t>
  </si>
  <si>
    <t>Акт установления протечки в квартире, требуется замена смесителя</t>
  </si>
  <si>
    <t xml:space="preserve">Ремонт кровельного покрытия </t>
  </si>
  <si>
    <t>Установка заглушки на водопровод к стиральной машине</t>
  </si>
  <si>
    <t xml:space="preserve"> Соединение унитаза со стояком</t>
  </si>
  <si>
    <t>Осмотр радиаторов отопления в кв.(нет доступа к стоякам в подв.помещение)</t>
  </si>
  <si>
    <t xml:space="preserve">Замена эл.лампочек </t>
  </si>
  <si>
    <r>
      <rPr>
        <b/>
        <sz val="12"/>
        <color indexed="8"/>
        <rFont val="Times New Roman"/>
        <family val="1"/>
        <charset val="204"/>
      </rPr>
      <t xml:space="preserve">Обслуживание водопровода и канализации: </t>
    </r>
    <r>
      <rPr>
        <sz val="12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</si>
  <si>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2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</si>
  <si>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>: 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</si>
  <si>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осмотр и устранение неполадок </t>
    </r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</si>
  <si>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2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</si>
  <si>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</si>
  <si>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r>
      <rPr>
        <b/>
        <sz val="12"/>
        <color indexed="8"/>
        <rFont val="Times New Roman"/>
        <family val="1"/>
        <charset val="204"/>
      </rPr>
      <t xml:space="preserve">Обслуживание водопровода и канализации: </t>
    </r>
    <r>
      <rPr>
        <sz val="12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 и ГВС;  устранение незначительных неисправностей в системах водопровода и канализации</t>
    </r>
  </si>
  <si>
    <r>
      <rPr>
        <b/>
        <sz val="12"/>
        <color indexed="8"/>
        <rFont val="Times New Roman"/>
        <family val="1"/>
        <charset val="204"/>
      </rPr>
      <t>Сумма,ру</t>
    </r>
    <r>
      <rPr>
        <sz val="12"/>
        <color indexed="8"/>
        <rFont val="Times New Roman"/>
        <family val="1"/>
        <charset val="204"/>
      </rPr>
      <t>б</t>
    </r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</si>
  <si>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2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теплоснабжения, обслуживание ОДПУ тепла (демонтаж,монтаж,прочистка ОДПУ).</t>
    </r>
  </si>
  <si>
    <t xml:space="preserve">Замена арматуры сливного бочка </t>
  </si>
  <si>
    <t>1,70 за кв.м. с площади</t>
  </si>
  <si>
    <t>Услуги МУП ЯроблЯИРЦ и паспортный стол</t>
  </si>
  <si>
    <t xml:space="preserve">Акт проведения гидравлических испытаний тепловых сетей и системы теплопотребления </t>
  </si>
  <si>
    <t>Проведение дератизации и дезинфекции помещений</t>
  </si>
  <si>
    <t>АКТ  обследования технического состояния вентиляционных каналов</t>
  </si>
  <si>
    <t>Проведение дератизации и дезинфекции помещения</t>
  </si>
  <si>
    <t>по необходимости</t>
  </si>
  <si>
    <t xml:space="preserve">по необходимости </t>
  </si>
  <si>
    <t xml:space="preserve">Установка лавочек у подъезда </t>
  </si>
  <si>
    <t xml:space="preserve">Ремонт лавочек у подъезда </t>
  </si>
  <si>
    <t xml:space="preserve">Окраска забора </t>
  </si>
  <si>
    <t xml:space="preserve">Частичный ремонт забора,установка нового забора </t>
  </si>
  <si>
    <t xml:space="preserve">Установка забора для полисадника </t>
  </si>
  <si>
    <t xml:space="preserve">Задолжность за опорным пунктом ОМВД России по Ростовскому р-ну Яр.обл </t>
  </si>
  <si>
    <t>35322,85р</t>
  </si>
</sst>
</file>

<file path=xl/styles.xml><?xml version="1.0" encoding="utf-8"?>
<styleSheet xmlns="http://schemas.openxmlformats.org/spreadsheetml/2006/main">
  <numFmts count="1">
    <numFmt numFmtId="164" formatCode="0.0"/>
  </numFmts>
  <fonts count="46">
    <font>
      <sz val="11"/>
      <color theme="1"/>
      <name val="Calibri"/>
      <family val="2"/>
      <charset val="204"/>
      <scheme val="minor"/>
    </font>
    <font>
      <b/>
      <u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2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12"/>
      <name val="Arial Cyr"/>
      <charset val="204"/>
    </font>
    <font>
      <b/>
      <sz val="11"/>
      <color indexed="12"/>
      <name val="Calibri"/>
      <family val="2"/>
      <charset val="204"/>
    </font>
    <font>
      <sz val="12"/>
      <color indexed="12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0" fillId="0" borderId="36" xfId="0" applyFont="1" applyBorder="1" applyAlignment="1">
      <alignment horizontal="center"/>
    </xf>
    <xf numFmtId="0" fontId="0" fillId="0" borderId="36" xfId="0" applyBorder="1"/>
    <xf numFmtId="0" fontId="32" fillId="0" borderId="36" xfId="0" applyFont="1" applyBorder="1" applyAlignment="1">
      <alignment horizontal="center" vertical="center"/>
    </xf>
    <xf numFmtId="14" fontId="32" fillId="0" borderId="36" xfId="0" applyNumberFormat="1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 wrapText="1"/>
    </xf>
    <xf numFmtId="0" fontId="20" fillId="0" borderId="36" xfId="0" applyFont="1" applyBorder="1"/>
    <xf numFmtId="0" fontId="0" fillId="2" borderId="0" xfId="0" applyFill="1"/>
    <xf numFmtId="14" fontId="0" fillId="0" borderId="36" xfId="0" applyNumberFormat="1" applyBorder="1"/>
    <xf numFmtId="0" fontId="32" fillId="0" borderId="36" xfId="0" applyFont="1" applyFill="1" applyBorder="1" applyAlignment="1">
      <alignment horizontal="center" vertical="center"/>
    </xf>
    <xf numFmtId="0" fontId="24" fillId="0" borderId="31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top" wrapText="1"/>
    </xf>
    <xf numFmtId="0" fontId="24" fillId="0" borderId="40" xfId="0" applyFont="1" applyBorder="1" applyAlignment="1">
      <alignment horizontal="center" vertical="top" wrapText="1"/>
    </xf>
    <xf numFmtId="0" fontId="24" fillId="0" borderId="41" xfId="0" applyFont="1" applyBorder="1" applyAlignment="1">
      <alignment horizontal="center" vertical="top" wrapText="1"/>
    </xf>
    <xf numFmtId="0" fontId="24" fillId="0" borderId="42" xfId="0" applyFont="1" applyBorder="1" applyAlignment="1">
      <alignment horizontal="center" vertical="top" wrapText="1"/>
    </xf>
    <xf numFmtId="0" fontId="24" fillId="0" borderId="43" xfId="0" applyFont="1" applyBorder="1" applyAlignment="1">
      <alignment horizontal="left" vertical="top" wrapText="1"/>
    </xf>
    <xf numFmtId="0" fontId="24" fillId="0" borderId="44" xfId="0" applyFont="1" applyBorder="1" applyAlignment="1">
      <alignment horizontal="center" vertical="top" wrapText="1"/>
    </xf>
    <xf numFmtId="0" fontId="24" fillId="0" borderId="45" xfId="0" applyFont="1" applyBorder="1" applyAlignment="1">
      <alignment horizontal="left" vertical="top" wrapText="1"/>
    </xf>
    <xf numFmtId="0" fontId="24" fillId="0" borderId="46" xfId="0" applyFont="1" applyBorder="1" applyAlignment="1">
      <alignment horizontal="center" vertical="top" wrapText="1"/>
    </xf>
    <xf numFmtId="0" fontId="25" fillId="0" borderId="47" xfId="0" applyFont="1" applyBorder="1" applyAlignment="1">
      <alignment horizontal="center" vertical="top" wrapText="1"/>
    </xf>
    <xf numFmtId="0" fontId="25" fillId="0" borderId="48" xfId="0" applyFont="1" applyBorder="1" applyAlignment="1">
      <alignment horizontal="center" vertical="top" wrapText="1"/>
    </xf>
    <xf numFmtId="0" fontId="24" fillId="0" borderId="49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4" fillId="0" borderId="41" xfId="0" applyFont="1" applyBorder="1" applyAlignment="1">
      <alignment horizontal="left" vertical="top" wrapText="1"/>
    </xf>
    <xf numFmtId="0" fontId="21" fillId="0" borderId="0" xfId="0" applyFont="1"/>
    <xf numFmtId="0" fontId="13" fillId="0" borderId="0" xfId="0" applyFont="1" applyAlignment="1">
      <alignment horizontal="left"/>
    </xf>
    <xf numFmtId="0" fontId="29" fillId="2" borderId="0" xfId="0" applyFont="1" applyFill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24" fillId="0" borderId="27" xfId="0" applyFont="1" applyBorder="1" applyAlignment="1">
      <alignment horizontal="center" vertical="top" wrapText="1"/>
    </xf>
    <xf numFmtId="0" fontId="24" fillId="0" borderId="49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top" wrapText="1"/>
    </xf>
    <xf numFmtId="0" fontId="0" fillId="0" borderId="0" xfId="0" applyProtection="1">
      <protection hidden="1"/>
    </xf>
    <xf numFmtId="0" fontId="26" fillId="0" borderId="22" xfId="0" applyFont="1" applyBorder="1" applyProtection="1">
      <protection hidden="1"/>
    </xf>
    <xf numFmtId="0" fontId="0" fillId="0" borderId="22" xfId="0" applyBorder="1" applyProtection="1">
      <protection hidden="1"/>
    </xf>
    <xf numFmtId="0" fontId="0" fillId="0" borderId="0" xfId="0" applyAlignment="1" applyProtection="1">
      <alignment wrapText="1"/>
      <protection hidden="1"/>
    </xf>
    <xf numFmtId="0" fontId="10" fillId="0" borderId="0" xfId="0" applyFont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9" fillId="0" borderId="22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left"/>
      <protection hidden="1"/>
    </xf>
    <xf numFmtId="0" fontId="27" fillId="0" borderId="0" xfId="0" applyFont="1" applyAlignment="1" applyProtection="1">
      <alignment horizontal="right"/>
      <protection hidden="1"/>
    </xf>
    <xf numFmtId="0" fontId="30" fillId="2" borderId="0" xfId="0" applyFont="1" applyFill="1" applyAlignment="1" applyProtection="1">
      <alignment horizontal="left"/>
      <protection hidden="1"/>
    </xf>
    <xf numFmtId="2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30" fillId="2" borderId="0" xfId="0" applyFont="1" applyFill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"/>
      <protection hidden="1"/>
    </xf>
    <xf numFmtId="2" fontId="28" fillId="0" borderId="0" xfId="0" applyNumberFormat="1" applyFont="1" applyProtection="1">
      <protection hidden="1"/>
    </xf>
    <xf numFmtId="0" fontId="30" fillId="2" borderId="0" xfId="0" applyFont="1" applyFill="1" applyBorder="1" applyAlignment="1" applyProtection="1">
      <alignment horizontal="left"/>
      <protection hidden="1"/>
    </xf>
    <xf numFmtId="2" fontId="20" fillId="0" borderId="0" xfId="0" applyNumberFormat="1" applyFont="1" applyFill="1" applyBorder="1" applyProtection="1">
      <protection hidden="1"/>
    </xf>
    <xf numFmtId="0" fontId="30" fillId="2" borderId="22" xfId="0" applyFont="1" applyFill="1" applyBorder="1" applyAlignment="1" applyProtection="1">
      <alignment horizontal="left"/>
      <protection hidden="1"/>
    </xf>
    <xf numFmtId="0" fontId="30" fillId="2" borderId="22" xfId="0" applyFont="1" applyFill="1" applyBorder="1" applyAlignment="1" applyProtection="1">
      <alignment horizontal="left" wrapText="1"/>
      <protection hidden="1"/>
    </xf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9" fillId="2" borderId="0" xfId="0" applyFont="1" applyFill="1" applyBorder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0" borderId="27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26" xfId="0" applyFont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/>
      <protection hidden="1"/>
    </xf>
    <xf numFmtId="0" fontId="13" fillId="0" borderId="36" xfId="0" applyFont="1" applyBorder="1" applyAlignment="1" applyProtection="1">
      <alignment horizontal="center" wrapText="1"/>
      <protection hidden="1"/>
    </xf>
    <xf numFmtId="0" fontId="13" fillId="0" borderId="36" xfId="0" applyFont="1" applyBorder="1" applyProtection="1"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24" fillId="0" borderId="45" xfId="0" applyFont="1" applyBorder="1" applyAlignment="1" applyProtection="1">
      <alignment horizontal="center" vertical="top" wrapText="1"/>
      <protection hidden="1"/>
    </xf>
    <xf numFmtId="0" fontId="24" fillId="0" borderId="32" xfId="0" applyFont="1" applyBorder="1" applyAlignment="1" applyProtection="1">
      <alignment horizontal="center" vertical="top" wrapText="1"/>
      <protection hidden="1"/>
    </xf>
    <xf numFmtId="4" fontId="5" fillId="0" borderId="4" xfId="0" applyNumberFormat="1" applyFont="1" applyBorder="1" applyAlignment="1" applyProtection="1">
      <alignment horizontal="center" vertical="center" wrapText="1"/>
      <protection hidden="1"/>
    </xf>
    <xf numFmtId="0" fontId="24" fillId="0" borderId="56" xfId="0" applyFont="1" applyBorder="1" applyAlignment="1" applyProtection="1">
      <alignment horizontal="center" vertical="top" wrapText="1"/>
      <protection hidden="1"/>
    </xf>
    <xf numFmtId="0" fontId="43" fillId="4" borderId="36" xfId="0" applyFont="1" applyFill="1" applyBorder="1" applyAlignment="1" applyProtection="1">
      <alignment horizontal="center" vertical="center"/>
      <protection hidden="1"/>
    </xf>
    <xf numFmtId="14" fontId="43" fillId="0" borderId="36" xfId="0" applyNumberFormat="1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left" vertical="center" wrapText="1"/>
      <protection hidden="1"/>
    </xf>
    <xf numFmtId="0" fontId="43" fillId="0" borderId="36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25" fillId="0" borderId="30" xfId="0" applyFont="1" applyBorder="1" applyAlignment="1" applyProtection="1">
      <alignment horizontal="center" vertical="top" wrapText="1"/>
      <protection hidden="1"/>
    </xf>
    <xf numFmtId="0" fontId="25" fillId="0" borderId="21" xfId="0" applyFont="1" applyBorder="1" applyAlignment="1" applyProtection="1">
      <alignment horizontal="center" vertical="top" wrapText="1"/>
      <protection hidden="1"/>
    </xf>
    <xf numFmtId="4" fontId="5" fillId="0" borderId="3" xfId="0" applyNumberFormat="1" applyFont="1" applyBorder="1" applyAlignment="1" applyProtection="1">
      <alignment horizontal="center" vertical="center" wrapText="1"/>
      <protection hidden="1"/>
    </xf>
    <xf numFmtId="0" fontId="24" fillId="0" borderId="34" xfId="0" applyFont="1" applyBorder="1" applyAlignment="1" applyProtection="1">
      <alignment horizontal="center" vertical="top" wrapText="1"/>
      <protection hidden="1"/>
    </xf>
    <xf numFmtId="14" fontId="43" fillId="0" borderId="36" xfId="0" applyNumberFormat="1" applyFont="1" applyBorder="1" applyAlignment="1" applyProtection="1">
      <alignment horizontal="center" vertical="center" wrapText="1"/>
      <protection hidden="1"/>
    </xf>
    <xf numFmtId="0" fontId="24" fillId="0" borderId="64" xfId="0" applyFont="1" applyBorder="1" applyAlignment="1" applyProtection="1">
      <alignment horizontal="center" vertical="top" wrapText="1"/>
      <protection hidden="1"/>
    </xf>
    <xf numFmtId="4" fontId="5" fillId="0" borderId="32" xfId="0" applyNumberFormat="1" applyFont="1" applyBorder="1" applyAlignment="1" applyProtection="1">
      <alignment horizontal="center" vertical="center" wrapText="1"/>
      <protection hidden="1"/>
    </xf>
    <xf numFmtId="0" fontId="24" fillId="0" borderId="7" xfId="0" applyFont="1" applyBorder="1" applyAlignment="1" applyProtection="1">
      <alignment horizontal="center" vertical="top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25" fillId="0" borderId="23" xfId="0" applyFont="1" applyBorder="1" applyAlignment="1" applyProtection="1">
      <alignment horizontal="left" vertical="top" wrapText="1"/>
      <protection hidden="1"/>
    </xf>
    <xf numFmtId="0" fontId="0" fillId="0" borderId="36" xfId="0" applyBorder="1" applyAlignment="1" applyProtection="1">
      <alignment wrapText="1"/>
      <protection hidden="1"/>
    </xf>
    <xf numFmtId="4" fontId="6" fillId="0" borderId="25" xfId="0" applyNumberFormat="1" applyFont="1" applyBorder="1" applyAlignment="1" applyProtection="1">
      <alignment horizontal="center" vertical="center" wrapText="1"/>
      <protection hidden="1"/>
    </xf>
    <xf numFmtId="0" fontId="25" fillId="0" borderId="9" xfId="0" applyFont="1" applyBorder="1" applyAlignment="1" applyProtection="1">
      <alignment horizontal="center" vertical="top" wrapText="1"/>
      <protection hidden="1"/>
    </xf>
    <xf numFmtId="0" fontId="0" fillId="0" borderId="36" xfId="0" applyBorder="1" applyAlignment="1" applyProtection="1">
      <alignment horizontal="left" vertical="top" wrapText="1"/>
      <protection hidden="1"/>
    </xf>
    <xf numFmtId="0" fontId="43" fillId="0" borderId="36" xfId="0" applyFont="1" applyBorder="1" applyAlignment="1" applyProtection="1">
      <alignment horizontal="left" vertical="center"/>
      <protection hidden="1"/>
    </xf>
    <xf numFmtId="0" fontId="25" fillId="0" borderId="24" xfId="0" applyFont="1" applyBorder="1" applyAlignment="1" applyProtection="1">
      <alignment horizontal="left" vertical="top" wrapText="1"/>
      <protection hidden="1"/>
    </xf>
    <xf numFmtId="0" fontId="0" fillId="0" borderId="38" xfId="0" applyBorder="1" applyAlignment="1" applyProtection="1">
      <alignment horizontal="left" vertical="top" wrapText="1"/>
      <protection hidden="1"/>
    </xf>
    <xf numFmtId="4" fontId="6" fillId="0" borderId="55" xfId="0" applyNumberFormat="1" applyFont="1" applyBorder="1" applyAlignment="1" applyProtection="1">
      <alignment horizontal="center" vertical="center" wrapText="1"/>
      <protection hidden="1"/>
    </xf>
    <xf numFmtId="0" fontId="25" fillId="0" borderId="11" xfId="0" applyFont="1" applyBorder="1" applyAlignment="1" applyProtection="1">
      <alignment horizontal="center" vertical="top" wrapText="1"/>
      <protection hidden="1"/>
    </xf>
    <xf numFmtId="0" fontId="24" fillId="0" borderId="58" xfId="0" applyFont="1" applyBorder="1" applyAlignment="1" applyProtection="1">
      <alignment horizontal="left" vertical="top" wrapText="1"/>
      <protection hidden="1"/>
    </xf>
    <xf numFmtId="0" fontId="0" fillId="0" borderId="60" xfId="0" applyBorder="1" applyAlignment="1" applyProtection="1">
      <alignment horizontal="left" vertical="top" wrapText="1"/>
      <protection hidden="1"/>
    </xf>
    <xf numFmtId="4" fontId="5" fillId="0" borderId="62" xfId="0" applyNumberFormat="1" applyFont="1" applyBorder="1" applyAlignment="1" applyProtection="1">
      <alignment horizontal="center" vertical="center" wrapText="1"/>
      <protection hidden="1"/>
    </xf>
    <xf numFmtId="0" fontId="24" fillId="0" borderId="5" xfId="0" applyFont="1" applyBorder="1" applyAlignment="1" applyProtection="1">
      <alignment horizontal="center" vertical="top" wrapText="1"/>
      <protection hidden="1"/>
    </xf>
    <xf numFmtId="0" fontId="24" fillId="0" borderId="59" xfId="0" applyFont="1" applyBorder="1" applyAlignment="1" applyProtection="1">
      <alignment horizontal="left" vertical="top" wrapText="1"/>
      <protection hidden="1"/>
    </xf>
    <xf numFmtId="0" fontId="0" fillId="0" borderId="61" xfId="0" applyBorder="1" applyAlignment="1" applyProtection="1">
      <alignment horizontal="left" vertical="top" wrapText="1"/>
      <protection hidden="1"/>
    </xf>
    <xf numFmtId="4" fontId="5" fillId="0" borderId="63" xfId="0" applyNumberFormat="1" applyFont="1" applyBorder="1" applyAlignment="1" applyProtection="1">
      <alignment horizontal="center" vertical="center" wrapText="1"/>
      <protection hidden="1"/>
    </xf>
    <xf numFmtId="0" fontId="24" fillId="0" borderId="3" xfId="0" applyFont="1" applyBorder="1" applyAlignment="1" applyProtection="1">
      <alignment horizontal="center" vertical="top" wrapText="1"/>
      <protection hidden="1"/>
    </xf>
    <xf numFmtId="0" fontId="6" fillId="0" borderId="28" xfId="0" applyFont="1" applyBorder="1" applyAlignment="1" applyProtection="1">
      <alignment vertical="center" wrapText="1"/>
      <protection hidden="1"/>
    </xf>
    <xf numFmtId="0" fontId="24" fillId="0" borderId="29" xfId="0" applyFont="1" applyBorder="1" applyAlignment="1" applyProtection="1">
      <alignment horizontal="left" vertical="top" wrapText="1"/>
      <protection hidden="1"/>
    </xf>
    <xf numFmtId="0" fontId="0" fillId="0" borderId="35" xfId="0" applyBorder="1" applyAlignment="1" applyProtection="1">
      <alignment horizontal="left" vertical="top" wrapText="1"/>
      <protection hidden="1"/>
    </xf>
    <xf numFmtId="4" fontId="5" fillId="0" borderId="33" xfId="0" applyNumberFormat="1" applyFont="1" applyBorder="1" applyAlignment="1" applyProtection="1">
      <alignment horizontal="center" vertical="center" wrapText="1"/>
      <protection hidden="1"/>
    </xf>
    <xf numFmtId="0" fontId="24" fillId="0" borderId="16" xfId="0" applyFont="1" applyBorder="1" applyAlignment="1" applyProtection="1">
      <alignment horizontal="center" vertical="top" wrapText="1"/>
      <protection hidden="1"/>
    </xf>
    <xf numFmtId="0" fontId="43" fillId="0" borderId="36" xfId="0" applyFont="1" applyBorder="1" applyProtection="1">
      <protection hidden="1"/>
    </xf>
    <xf numFmtId="0" fontId="6" fillId="0" borderId="5" xfId="0" applyFont="1" applyBorder="1" applyAlignment="1" applyProtection="1">
      <alignment vertical="center" wrapText="1"/>
      <protection hidden="1"/>
    </xf>
    <xf numFmtId="0" fontId="24" fillId="0" borderId="0" xfId="0" applyFont="1" applyBorder="1" applyAlignment="1" applyProtection="1">
      <alignment horizontal="left" vertical="top" wrapText="1"/>
      <protection hidden="1"/>
    </xf>
    <xf numFmtId="0" fontId="0" fillId="0" borderId="37" xfId="0" applyBorder="1" applyAlignment="1" applyProtection="1">
      <alignment horizontal="left" vertical="top" wrapText="1"/>
      <protection hidden="1"/>
    </xf>
    <xf numFmtId="4" fontId="5" fillId="0" borderId="34" xfId="0" applyNumberFormat="1" applyFont="1" applyBorder="1" applyAlignment="1" applyProtection="1">
      <alignment horizontal="center" vertical="center" wrapText="1"/>
      <protection hidden="1"/>
    </xf>
    <xf numFmtId="0" fontId="15" fillId="4" borderId="36" xfId="0" applyFont="1" applyFill="1" applyBorder="1" applyAlignment="1" applyProtection="1">
      <alignment horizontal="center" vertical="center"/>
      <protection hidden="1"/>
    </xf>
    <xf numFmtId="14" fontId="15" fillId="0" borderId="36" xfId="0" applyNumberFormat="1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4" fontId="15" fillId="0" borderId="36" xfId="0" applyNumberFormat="1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center" vertical="top" wrapText="1"/>
      <protection hidden="1"/>
    </xf>
    <xf numFmtId="0" fontId="0" fillId="0" borderId="37" xfId="0" applyBorder="1" applyAlignment="1" applyProtection="1">
      <alignment wrapText="1"/>
      <protection hidden="1"/>
    </xf>
    <xf numFmtId="0" fontId="0" fillId="0" borderId="35" xfId="0" applyBorder="1" applyAlignment="1" applyProtection="1">
      <alignment wrapText="1"/>
      <protection hidden="1"/>
    </xf>
    <xf numFmtId="0" fontId="6" fillId="0" borderId="30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6" fillId="0" borderId="31" xfId="0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Border="1" applyAlignment="1" applyProtection="1">
      <alignment horizontal="center" vertical="center" wrapText="1"/>
      <protection hidden="1"/>
    </xf>
    <xf numFmtId="0" fontId="43" fillId="4" borderId="36" xfId="0" applyFont="1" applyFill="1" applyBorder="1" applyAlignment="1" applyProtection="1">
      <alignment horizontal="center"/>
      <protection hidden="1"/>
    </xf>
    <xf numFmtId="0" fontId="43" fillId="0" borderId="36" xfId="0" applyFont="1" applyBorder="1" applyAlignment="1" applyProtection="1">
      <alignment horizontal="center" wrapText="1"/>
      <protection hidden="1"/>
    </xf>
    <xf numFmtId="0" fontId="43" fillId="0" borderId="36" xfId="0" applyFont="1" applyBorder="1" applyAlignment="1" applyProtection="1">
      <alignment horizontal="center"/>
      <protection hidden="1"/>
    </xf>
    <xf numFmtId="14" fontId="43" fillId="0" borderId="36" xfId="0" applyNumberFormat="1" applyFont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protection hidden="1"/>
    </xf>
    <xf numFmtId="14" fontId="15" fillId="3" borderId="36" xfId="0" applyNumberFormat="1" applyFont="1" applyFill="1" applyBorder="1" applyAlignment="1" applyProtection="1">
      <alignment horizontal="center" vertical="center"/>
      <protection hidden="1"/>
    </xf>
    <xf numFmtId="0" fontId="43" fillId="0" borderId="36" xfId="0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protection hidden="1"/>
    </xf>
    <xf numFmtId="0" fontId="29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right"/>
      <protection hidden="1"/>
    </xf>
    <xf numFmtId="0" fontId="43" fillId="0" borderId="36" xfId="0" applyFont="1" applyBorder="1" applyAlignment="1" applyProtection="1">
      <alignment vertical="center"/>
      <protection hidden="1"/>
    </xf>
    <xf numFmtId="0" fontId="43" fillId="0" borderId="36" xfId="0" applyFont="1" applyBorder="1" applyAlignment="1" applyProtection="1">
      <alignment horizontal="left"/>
      <protection hidden="1"/>
    </xf>
    <xf numFmtId="0" fontId="15" fillId="0" borderId="36" xfId="0" applyFont="1" applyBorder="1" applyAlignment="1" applyProtection="1">
      <alignment horizontal="left" vertical="center"/>
      <protection hidden="1"/>
    </xf>
    <xf numFmtId="0" fontId="2" fillId="0" borderId="36" xfId="0" applyFont="1" applyBorder="1" applyAlignment="1" applyProtection="1">
      <alignment horizontal="left" wrapText="1"/>
      <protection hidden="1"/>
    </xf>
    <xf numFmtId="0" fontId="2" fillId="0" borderId="36" xfId="0" applyFont="1" applyBorder="1" applyAlignment="1" applyProtection="1">
      <alignment horizontal="left" vertical="center"/>
      <protection hidden="1"/>
    </xf>
    <xf numFmtId="0" fontId="15" fillId="4" borderId="36" xfId="0" applyFont="1" applyFill="1" applyBorder="1" applyAlignment="1" applyProtection="1">
      <alignment horizontal="center"/>
      <protection hidden="1"/>
    </xf>
    <xf numFmtId="14" fontId="15" fillId="0" borderId="36" xfId="0" applyNumberFormat="1" applyFont="1" applyBorder="1" applyAlignment="1" applyProtection="1">
      <alignment horizontal="center"/>
      <protection hidden="1"/>
    </xf>
    <xf numFmtId="0" fontId="15" fillId="0" borderId="36" xfId="0" applyFont="1" applyBorder="1" applyAlignment="1" applyProtection="1">
      <alignment horizontal="left" vertical="top" wrapText="1"/>
      <protection hidden="1"/>
    </xf>
    <xf numFmtId="0" fontId="2" fillId="4" borderId="36" xfId="0" applyFont="1" applyFill="1" applyBorder="1" applyAlignment="1" applyProtection="1">
      <alignment horizontal="center" vertical="center" wrapText="1"/>
      <protection hidden="1"/>
    </xf>
    <xf numFmtId="14" fontId="43" fillId="0" borderId="36" xfId="0" applyNumberFormat="1" applyFont="1" applyBorder="1" applyProtection="1">
      <protection hidden="1"/>
    </xf>
    <xf numFmtId="14" fontId="15" fillId="0" borderId="36" xfId="0" applyNumberFormat="1" applyFont="1" applyBorder="1" applyAlignment="1" applyProtection="1">
      <alignment horizontal="center" wrapText="1"/>
      <protection hidden="1"/>
    </xf>
    <xf numFmtId="0" fontId="2" fillId="0" borderId="36" xfId="0" applyFont="1" applyFill="1" applyBorder="1" applyAlignment="1" applyProtection="1">
      <alignment horizontal="left" vertical="center" wrapText="1"/>
      <protection hidden="1"/>
    </xf>
    <xf numFmtId="0" fontId="43" fillId="0" borderId="36" xfId="0" applyFont="1" applyBorder="1" applyAlignment="1" applyProtection="1">
      <alignment horizontal="center" vertical="center" wrapText="1"/>
      <protection hidden="1"/>
    </xf>
    <xf numFmtId="0" fontId="43" fillId="3" borderId="36" xfId="0" applyFont="1" applyFill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 wrapText="1"/>
      <protection hidden="1"/>
    </xf>
    <xf numFmtId="14" fontId="43" fillId="0" borderId="36" xfId="0" applyNumberFormat="1" applyFont="1" applyBorder="1" applyAlignment="1" applyProtection="1">
      <alignment wrapText="1"/>
      <protection hidden="1"/>
    </xf>
    <xf numFmtId="0" fontId="13" fillId="0" borderId="36" xfId="0" applyFont="1" applyBorder="1" applyAlignment="1" applyProtection="1">
      <alignment vertical="center" wrapText="1"/>
      <protection hidden="1"/>
    </xf>
    <xf numFmtId="0" fontId="15" fillId="0" borderId="36" xfId="0" applyFont="1" applyBorder="1" applyAlignment="1" applyProtection="1">
      <alignment vertical="center" wrapText="1"/>
      <protection hidden="1"/>
    </xf>
    <xf numFmtId="0" fontId="2" fillId="0" borderId="36" xfId="0" applyFont="1" applyFill="1" applyBorder="1" applyAlignment="1" applyProtection="1">
      <alignment vertical="center" wrapText="1"/>
      <protection hidden="1"/>
    </xf>
    <xf numFmtId="0" fontId="43" fillId="0" borderId="0" xfId="0" applyFont="1" applyProtection="1">
      <protection hidden="1"/>
    </xf>
    <xf numFmtId="0" fontId="15" fillId="0" borderId="36" xfId="0" applyFont="1" applyFill="1" applyBorder="1" applyAlignment="1" applyProtection="1">
      <alignment vertical="center" wrapText="1"/>
      <protection hidden="1"/>
    </xf>
    <xf numFmtId="0" fontId="43" fillId="0" borderId="36" xfId="0" applyFont="1" applyBorder="1" applyAlignment="1" applyProtection="1">
      <alignment wrapText="1"/>
      <protection hidden="1"/>
    </xf>
    <xf numFmtId="0" fontId="20" fillId="0" borderId="0" xfId="0" applyFont="1" applyFill="1" applyBorder="1" applyProtection="1">
      <protection hidden="1"/>
    </xf>
    <xf numFmtId="0" fontId="24" fillId="0" borderId="18" xfId="0" applyFont="1" applyBorder="1" applyAlignment="1" applyProtection="1">
      <alignment horizontal="center" vertical="top" wrapText="1"/>
      <protection hidden="1"/>
    </xf>
    <xf numFmtId="0" fontId="14" fillId="0" borderId="30" xfId="0" applyFont="1" applyBorder="1" applyAlignment="1" applyProtection="1">
      <alignment horizontal="center" vertical="top" wrapText="1"/>
      <protection hidden="1"/>
    </xf>
    <xf numFmtId="0" fontId="14" fillId="0" borderId="21" xfId="0" applyFont="1" applyBorder="1" applyAlignment="1" applyProtection="1">
      <alignment horizontal="center" vertical="top" wrapText="1"/>
      <protection hidden="1"/>
    </xf>
    <xf numFmtId="0" fontId="15" fillId="3" borderId="36" xfId="0" applyFont="1" applyFill="1" applyBorder="1" applyAlignment="1" applyProtection="1">
      <alignment horizontal="center" vertical="center"/>
      <protection hidden="1"/>
    </xf>
    <xf numFmtId="0" fontId="15" fillId="3" borderId="36" xfId="0" applyFont="1" applyFill="1" applyBorder="1" applyAlignment="1" applyProtection="1">
      <alignment horizontal="left" vertical="top" wrapText="1"/>
      <protection hidden="1"/>
    </xf>
    <xf numFmtId="14" fontId="43" fillId="3" borderId="36" xfId="0" applyNumberFormat="1" applyFont="1" applyFill="1" applyBorder="1" applyAlignment="1" applyProtection="1">
      <alignment horizontal="center"/>
      <protection hidden="1"/>
    </xf>
    <xf numFmtId="0" fontId="2" fillId="3" borderId="36" xfId="0" applyFont="1" applyFill="1" applyBorder="1" applyAlignment="1" applyProtection="1">
      <alignment horizontal="left" wrapText="1"/>
      <protection hidden="1"/>
    </xf>
    <xf numFmtId="0" fontId="43" fillId="3" borderId="36" xfId="0" applyFont="1" applyFill="1" applyBorder="1" applyAlignment="1" applyProtection="1">
      <alignment horizontal="center"/>
      <protection hidden="1"/>
    </xf>
    <xf numFmtId="0" fontId="7" fillId="0" borderId="0" xfId="0" applyFont="1" applyAlignment="1" applyProtection="1">
      <protection hidden="1"/>
    </xf>
    <xf numFmtId="0" fontId="29" fillId="0" borderId="0" xfId="0" applyFont="1" applyProtection="1">
      <protection hidden="1"/>
    </xf>
    <xf numFmtId="0" fontId="43" fillId="3" borderId="36" xfId="0" applyFont="1" applyFill="1" applyBorder="1" applyProtection="1">
      <protection hidden="1"/>
    </xf>
    <xf numFmtId="14" fontId="15" fillId="4" borderId="36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36" xfId="0" applyFont="1" applyFill="1" applyBorder="1" applyAlignment="1" applyProtection="1">
      <alignment horizontal="center" vertical="center" wrapText="1"/>
      <protection hidden="1"/>
    </xf>
    <xf numFmtId="14" fontId="43" fillId="3" borderId="36" xfId="0" applyNumberFormat="1" applyFont="1" applyFill="1" applyBorder="1" applyAlignment="1" applyProtection="1">
      <alignment horizontal="center" vertical="center"/>
      <protection hidden="1"/>
    </xf>
    <xf numFmtId="0" fontId="2" fillId="3" borderId="36" xfId="0" applyFont="1" applyFill="1" applyBorder="1" applyAlignment="1" applyProtection="1">
      <alignment horizontal="center" wrapText="1"/>
      <protection hidden="1"/>
    </xf>
    <xf numFmtId="14" fontId="0" fillId="0" borderId="0" xfId="0" applyNumberFormat="1" applyProtection="1"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20" fillId="0" borderId="36" xfId="0" applyFont="1" applyBorder="1" applyAlignment="1" applyProtection="1">
      <alignment horizontal="center"/>
      <protection hidden="1"/>
    </xf>
    <xf numFmtId="0" fontId="20" fillId="0" borderId="36" xfId="0" applyFont="1" applyBorder="1" applyProtection="1">
      <protection hidden="1"/>
    </xf>
    <xf numFmtId="16" fontId="43" fillId="0" borderId="36" xfId="0" applyNumberFormat="1" applyFont="1" applyBorder="1" applyAlignment="1" applyProtection="1">
      <alignment horizontal="center" vertical="center"/>
      <protection hidden="1"/>
    </xf>
    <xf numFmtId="0" fontId="43" fillId="4" borderId="36" xfId="0" applyFont="1" applyFill="1" applyBorder="1" applyProtection="1">
      <protection hidden="1"/>
    </xf>
    <xf numFmtId="14" fontId="43" fillId="3" borderId="36" xfId="0" applyNumberFormat="1" applyFont="1" applyFill="1" applyBorder="1" applyProtection="1">
      <protection hidden="1"/>
    </xf>
    <xf numFmtId="0" fontId="2" fillId="3" borderId="36" xfId="0" applyFont="1" applyFill="1" applyBorder="1" applyAlignment="1" applyProtection="1">
      <alignment horizontal="left" vertical="center" wrapText="1"/>
      <protection hidden="1"/>
    </xf>
    <xf numFmtId="0" fontId="43" fillId="3" borderId="36" xfId="0" applyFont="1" applyFill="1" applyBorder="1" applyAlignment="1" applyProtection="1">
      <alignment horizontal="left"/>
      <protection hidden="1"/>
    </xf>
    <xf numFmtId="0" fontId="43" fillId="3" borderId="36" xfId="0" applyFont="1" applyFill="1" applyBorder="1" applyAlignment="1" applyProtection="1">
      <alignment horizontal="left" vertical="center"/>
      <protection hidden="1"/>
    </xf>
    <xf numFmtId="14" fontId="15" fillId="3" borderId="36" xfId="0" applyNumberFormat="1" applyFont="1" applyFill="1" applyBorder="1" applyAlignment="1" applyProtection="1">
      <alignment horizontal="center"/>
      <protection hidden="1"/>
    </xf>
    <xf numFmtId="0" fontId="43" fillId="3" borderId="36" xfId="0" applyFont="1" applyFill="1" applyBorder="1" applyAlignment="1" applyProtection="1">
      <alignment horizontal="left" vertical="center" wrapText="1"/>
      <protection hidden="1"/>
    </xf>
    <xf numFmtId="14" fontId="15" fillId="3" borderId="36" xfId="0" applyNumberFormat="1" applyFont="1" applyFill="1" applyBorder="1" applyAlignment="1" applyProtection="1">
      <alignment horizontal="center" wrapText="1"/>
      <protection hidden="1"/>
    </xf>
    <xf numFmtId="0" fontId="15" fillId="0" borderId="30" xfId="0" applyFont="1" applyBorder="1" applyAlignment="1" applyProtection="1">
      <alignment horizontal="center" vertical="top" wrapText="1"/>
      <protection hidden="1"/>
    </xf>
    <xf numFmtId="0" fontId="35" fillId="0" borderId="21" xfId="0" applyFont="1" applyBorder="1" applyAlignment="1" applyProtection="1">
      <alignment horizontal="center" vertical="top" wrapText="1"/>
      <protection hidden="1"/>
    </xf>
    <xf numFmtId="0" fontId="6" fillId="0" borderId="28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6" fillId="0" borderId="30" xfId="0" applyFont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left" vertical="center"/>
      <protection hidden="1"/>
    </xf>
    <xf numFmtId="0" fontId="15" fillId="3" borderId="36" xfId="0" applyFont="1" applyFill="1" applyBorder="1" applyAlignment="1" applyProtection="1">
      <alignment vertical="center" wrapText="1"/>
      <protection hidden="1"/>
    </xf>
    <xf numFmtId="0" fontId="43" fillId="3" borderId="36" xfId="0" applyFont="1" applyFill="1" applyBorder="1" applyAlignment="1" applyProtection="1">
      <alignment vertical="center"/>
      <protection hidden="1"/>
    </xf>
    <xf numFmtId="0" fontId="2" fillId="3" borderId="36" xfId="0" applyFont="1" applyFill="1" applyBorder="1" applyAlignment="1" applyProtection="1">
      <alignment vertical="center" wrapText="1"/>
      <protection hidden="1"/>
    </xf>
    <xf numFmtId="14" fontId="43" fillId="3" borderId="36" xfId="0" applyNumberFormat="1" applyFont="1" applyFill="1" applyBorder="1" applyAlignment="1" applyProtection="1">
      <alignment horizontal="center" wrapText="1"/>
      <protection hidden="1"/>
    </xf>
    <xf numFmtId="0" fontId="2" fillId="3" borderId="36" xfId="0" applyFont="1" applyFill="1" applyBorder="1" applyAlignment="1" applyProtection="1">
      <alignment wrapText="1"/>
      <protection hidden="1"/>
    </xf>
    <xf numFmtId="0" fontId="43" fillId="3" borderId="36" xfId="0" applyFont="1" applyFill="1" applyBorder="1" applyAlignment="1" applyProtection="1">
      <alignment horizontal="center" wrapText="1"/>
      <protection hidden="1"/>
    </xf>
    <xf numFmtId="0" fontId="2" fillId="4" borderId="36" xfId="0" applyFont="1" applyFill="1" applyBorder="1" applyAlignment="1" applyProtection="1">
      <alignment horizontal="center" wrapText="1"/>
      <protection hidden="1"/>
    </xf>
    <xf numFmtId="0" fontId="42" fillId="0" borderId="36" xfId="0" applyFont="1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/>
      <protection hidden="1"/>
    </xf>
    <xf numFmtId="0" fontId="0" fillId="3" borderId="36" xfId="0" applyFill="1" applyBorder="1" applyAlignment="1" applyProtection="1">
      <alignment horizontal="center"/>
      <protection hidden="1"/>
    </xf>
    <xf numFmtId="0" fontId="0" fillId="3" borderId="36" xfId="0" applyFill="1" applyBorder="1" applyProtection="1">
      <protection hidden="1"/>
    </xf>
    <xf numFmtId="0" fontId="43" fillId="3" borderId="36" xfId="0" applyFont="1" applyFill="1" applyBorder="1" applyAlignment="1" applyProtection="1">
      <alignment wrapText="1"/>
      <protection hidden="1"/>
    </xf>
    <xf numFmtId="14" fontId="43" fillId="3" borderId="36" xfId="0" applyNumberFormat="1" applyFont="1" applyFill="1" applyBorder="1" applyAlignment="1" applyProtection="1">
      <alignment horizontal="center" vertical="center" wrapText="1"/>
      <protection hidden="1"/>
    </xf>
    <xf numFmtId="0" fontId="43" fillId="3" borderId="36" xfId="0" applyFont="1" applyFill="1" applyBorder="1" applyAlignment="1" applyProtection="1">
      <alignment horizontal="left" vertical="top"/>
      <protection hidden="1"/>
    </xf>
    <xf numFmtId="0" fontId="0" fillId="3" borderId="36" xfId="0" applyFill="1" applyBorder="1" applyAlignment="1" applyProtection="1">
      <alignment vertical="center"/>
      <protection hidden="1"/>
    </xf>
    <xf numFmtId="0" fontId="43" fillId="4" borderId="36" xfId="0" applyFont="1" applyFill="1" applyBorder="1" applyAlignment="1" applyProtection="1">
      <alignment horizontal="center" vertical="center" wrapText="1"/>
      <protection hidden="1"/>
    </xf>
    <xf numFmtId="0" fontId="0" fillId="0" borderId="36" xfId="0" applyBorder="1" applyProtection="1">
      <protection hidden="1"/>
    </xf>
    <xf numFmtId="0" fontId="18" fillId="0" borderId="36" xfId="0" applyFont="1" applyBorder="1" applyAlignment="1" applyProtection="1">
      <alignment horizontal="left" vertical="center" wrapText="1"/>
      <protection hidden="1"/>
    </xf>
    <xf numFmtId="0" fontId="18" fillId="0" borderId="36" xfId="0" applyFont="1" applyFill="1" applyBorder="1" applyAlignment="1" applyProtection="1">
      <alignment horizontal="left" vertical="center" wrapText="1"/>
      <protection hidden="1"/>
    </xf>
    <xf numFmtId="2" fontId="0" fillId="0" borderId="22" xfId="0" applyNumberFormat="1" applyBorder="1" applyProtection="1">
      <protection hidden="1"/>
    </xf>
    <xf numFmtId="0" fontId="44" fillId="3" borderId="36" xfId="0" applyFont="1" applyFill="1" applyBorder="1" applyAlignment="1" applyProtection="1">
      <alignment horizontal="center"/>
      <protection hidden="1"/>
    </xf>
    <xf numFmtId="0" fontId="2" fillId="3" borderId="3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Protection="1">
      <protection hidden="1"/>
    </xf>
    <xf numFmtId="164" fontId="28" fillId="0" borderId="0" xfId="0" applyNumberFormat="1" applyFont="1" applyAlignment="1" applyProtection="1">
      <alignment horizontal="center"/>
      <protection hidden="1"/>
    </xf>
    <xf numFmtId="0" fontId="43" fillId="0" borderId="36" xfId="0" applyFont="1" applyFill="1" applyBorder="1" applyAlignment="1" applyProtection="1">
      <alignment horizontal="center" vertical="center"/>
      <protection hidden="1"/>
    </xf>
    <xf numFmtId="16" fontId="15" fillId="3" borderId="36" xfId="0" applyNumberFormat="1" applyFont="1" applyFill="1" applyBorder="1" applyAlignment="1" applyProtection="1">
      <alignment horizontal="center" vertical="center"/>
      <protection hidden="1"/>
    </xf>
    <xf numFmtId="0" fontId="15" fillId="3" borderId="36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right"/>
      <protection hidden="1"/>
    </xf>
    <xf numFmtId="0" fontId="19" fillId="0" borderId="30" xfId="0" applyFont="1" applyBorder="1" applyAlignment="1" applyProtection="1">
      <alignment horizontal="center" vertical="top" wrapText="1"/>
      <protection hidden="1"/>
    </xf>
    <xf numFmtId="0" fontId="19" fillId="0" borderId="21" xfId="0" applyFont="1" applyBorder="1" applyAlignment="1" applyProtection="1">
      <alignment horizontal="center" vertical="top" wrapText="1"/>
      <protection hidden="1"/>
    </xf>
    <xf numFmtId="14" fontId="43" fillId="0" borderId="36" xfId="0" applyNumberFormat="1" applyFont="1" applyBorder="1" applyAlignment="1" applyProtection="1">
      <alignment vertical="center"/>
      <protection hidden="1"/>
    </xf>
    <xf numFmtId="0" fontId="43" fillId="4" borderId="36" xfId="0" applyNumberFormat="1" applyFont="1" applyFill="1" applyBorder="1" applyAlignment="1" applyProtection="1">
      <alignment horizontal="center" vertical="center"/>
      <protection hidden="1"/>
    </xf>
    <xf numFmtId="0" fontId="15" fillId="3" borderId="36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left"/>
      <protection hidden="1"/>
    </xf>
    <xf numFmtId="16" fontId="43" fillId="3" borderId="36" xfId="0" applyNumberFormat="1" applyFont="1" applyFill="1" applyBorder="1" applyAlignment="1" applyProtection="1">
      <alignment horizontal="center" vertical="center"/>
      <protection hidden="1"/>
    </xf>
    <xf numFmtId="0" fontId="15" fillId="3" borderId="36" xfId="0" applyFont="1" applyFill="1" applyBorder="1" applyAlignment="1" applyProtection="1">
      <alignment horizontal="left"/>
      <protection hidden="1"/>
    </xf>
    <xf numFmtId="0" fontId="43" fillId="3" borderId="36" xfId="0" applyFont="1" applyFill="1" applyBorder="1" applyAlignment="1" applyProtection="1">
      <alignment horizontal="left" wrapText="1"/>
      <protection hidden="1"/>
    </xf>
    <xf numFmtId="0" fontId="15" fillId="3" borderId="36" xfId="0" applyFont="1" applyFill="1" applyBorder="1" applyAlignment="1" applyProtection="1">
      <alignment horizontal="left" wrapText="1"/>
      <protection hidden="1"/>
    </xf>
    <xf numFmtId="0" fontId="24" fillId="0" borderId="54" xfId="0" applyFont="1" applyBorder="1" applyAlignment="1" applyProtection="1">
      <alignment horizontal="center" vertical="top" wrapText="1"/>
      <protection hidden="1"/>
    </xf>
    <xf numFmtId="0" fontId="42" fillId="4" borderId="36" xfId="0" applyFont="1" applyFill="1" applyBorder="1" applyAlignment="1" applyProtection="1">
      <alignment horizontal="center" vertical="center"/>
      <protection hidden="1"/>
    </xf>
    <xf numFmtId="14" fontId="42" fillId="0" borderId="36" xfId="0" applyNumberFormat="1" applyFont="1" applyBorder="1" applyAlignment="1" applyProtection="1">
      <alignment horizontal="center" vertical="center"/>
      <protection hidden="1"/>
    </xf>
    <xf numFmtId="0" fontId="12" fillId="0" borderId="36" xfId="0" applyFont="1" applyBorder="1" applyAlignment="1" applyProtection="1">
      <alignment horizontal="left" vertical="center" wrapText="1"/>
      <protection hidden="1"/>
    </xf>
    <xf numFmtId="0" fontId="24" fillId="0" borderId="32" xfId="0" applyFont="1" applyBorder="1" applyAlignment="1" applyProtection="1">
      <alignment horizontal="center" vertical="top" wrapText="1"/>
      <protection hidden="1"/>
    </xf>
    <xf numFmtId="0" fontId="42" fillId="0" borderId="57" xfId="0" applyFont="1" applyBorder="1" applyAlignment="1" applyProtection="1">
      <alignment horizontal="center" vertical="center"/>
      <protection hidden="1"/>
    </xf>
    <xf numFmtId="14" fontId="42" fillId="0" borderId="36" xfId="0" applyNumberFormat="1" applyFont="1" applyBorder="1" applyAlignment="1" applyProtection="1">
      <alignment horizontal="center" vertical="center" wrapText="1"/>
      <protection hidden="1"/>
    </xf>
    <xf numFmtId="0" fontId="25" fillId="0" borderId="25" xfId="0" applyFont="1" applyBorder="1" applyAlignment="1" applyProtection="1">
      <alignment horizontal="center" vertical="top" wrapText="1"/>
      <protection hidden="1"/>
    </xf>
    <xf numFmtId="0" fontId="0" fillId="4" borderId="36" xfId="0" applyFill="1" applyBorder="1" applyAlignment="1" applyProtection="1">
      <alignment horizontal="center" vertical="center"/>
      <protection hidden="1"/>
    </xf>
    <xf numFmtId="14" fontId="0" fillId="0" borderId="36" xfId="0" applyNumberFormat="1" applyBorder="1" applyAlignment="1" applyProtection="1">
      <alignment horizontal="center" vertical="center"/>
      <protection hidden="1"/>
    </xf>
    <xf numFmtId="0" fontId="25" fillId="0" borderId="55" xfId="0" applyFont="1" applyBorder="1" applyAlignment="1" applyProtection="1">
      <alignment horizontal="center" vertical="top" wrapText="1"/>
      <protection hidden="1"/>
    </xf>
    <xf numFmtId="0" fontId="6" fillId="0" borderId="36" xfId="0" applyFont="1" applyBorder="1" applyAlignment="1" applyProtection="1">
      <alignment horizontal="left" vertical="center" wrapText="1"/>
      <protection hidden="1"/>
    </xf>
    <xf numFmtId="0" fontId="32" fillId="4" borderId="36" xfId="0" applyFont="1" applyFill="1" applyBorder="1" applyAlignment="1" applyProtection="1">
      <alignment horizontal="center" vertical="center"/>
      <protection hidden="1"/>
    </xf>
    <xf numFmtId="14" fontId="32" fillId="0" borderId="36" xfId="0" applyNumberFormat="1" applyFont="1" applyBorder="1" applyAlignment="1" applyProtection="1">
      <alignment horizontal="center" vertical="center" wrapText="1"/>
      <protection hidden="1"/>
    </xf>
    <xf numFmtId="0" fontId="0" fillId="3" borderId="36" xfId="0" applyFill="1" applyBorder="1" applyAlignment="1" applyProtection="1">
      <alignment horizontal="center" vertical="center"/>
      <protection hidden="1"/>
    </xf>
    <xf numFmtId="14" fontId="32" fillId="0" borderId="36" xfId="0" applyNumberFormat="1" applyFont="1" applyBorder="1" applyAlignment="1" applyProtection="1">
      <alignment horizontal="center" vertical="center"/>
      <protection hidden="1"/>
    </xf>
    <xf numFmtId="0" fontId="0" fillId="3" borderId="36" xfId="0" applyFont="1" applyFill="1" applyBorder="1" applyProtection="1">
      <protection hidden="1"/>
    </xf>
    <xf numFmtId="14" fontId="0" fillId="3" borderId="36" xfId="0" applyNumberFormat="1" applyFill="1" applyBorder="1" applyAlignment="1" applyProtection="1">
      <alignment horizontal="center" vertical="center"/>
      <protection hidden="1"/>
    </xf>
    <xf numFmtId="14" fontId="32" fillId="3" borderId="36" xfId="0" applyNumberFormat="1" applyFont="1" applyFill="1" applyBorder="1" applyAlignment="1" applyProtection="1">
      <alignment horizontal="center" vertical="center"/>
      <protection hidden="1"/>
    </xf>
    <xf numFmtId="0" fontId="42" fillId="0" borderId="36" xfId="0" applyFont="1" applyBorder="1" applyAlignment="1" applyProtection="1">
      <alignment horizontal="left" vertical="center" wrapText="1"/>
      <protection hidden="1"/>
    </xf>
    <xf numFmtId="0" fontId="0" fillId="3" borderId="36" xfId="0" applyFill="1" applyBorder="1" applyAlignment="1" applyProtection="1">
      <alignment horizontal="left" vertical="center"/>
      <protection hidden="1"/>
    </xf>
    <xf numFmtId="0" fontId="31" fillId="3" borderId="36" xfId="0" applyFont="1" applyFill="1" applyBorder="1" applyAlignment="1" applyProtection="1">
      <alignment horizontal="left" wrapText="1"/>
      <protection hidden="1"/>
    </xf>
    <xf numFmtId="0" fontId="12" fillId="0" borderId="36" xfId="0" applyFont="1" applyBorder="1" applyAlignment="1" applyProtection="1">
      <alignment horizontal="left" vertical="center"/>
      <protection hidden="1"/>
    </xf>
    <xf numFmtId="0" fontId="32" fillId="4" borderId="36" xfId="0" applyFont="1" applyFill="1" applyBorder="1" applyAlignment="1" applyProtection="1">
      <alignment horizontal="center"/>
      <protection hidden="1"/>
    </xf>
    <xf numFmtId="14" fontId="32" fillId="3" borderId="36" xfId="0" applyNumberFormat="1" applyFont="1" applyFill="1" applyBorder="1" applyAlignment="1" applyProtection="1">
      <alignment horizontal="center"/>
      <protection hidden="1"/>
    </xf>
    <xf numFmtId="0" fontId="14" fillId="3" borderId="36" xfId="0" applyFont="1" applyFill="1" applyBorder="1" applyAlignment="1" applyProtection="1">
      <alignment horizontal="left" vertical="top" wrapText="1"/>
      <protection hidden="1"/>
    </xf>
    <xf numFmtId="0" fontId="12" fillId="4" borderId="36" xfId="0" applyFont="1" applyFill="1" applyBorder="1" applyAlignment="1" applyProtection="1">
      <alignment horizontal="center" vertical="center" wrapText="1"/>
      <protection hidden="1"/>
    </xf>
    <xf numFmtId="14" fontId="0" fillId="0" borderId="36" xfId="0" applyNumberFormat="1" applyBorder="1" applyProtection="1">
      <protection hidden="1"/>
    </xf>
    <xf numFmtId="14" fontId="32" fillId="0" borderId="36" xfId="0" applyNumberFormat="1" applyFont="1" applyBorder="1" applyAlignment="1" applyProtection="1">
      <alignment horizontal="center" wrapText="1"/>
      <protection hidden="1"/>
    </xf>
    <xf numFmtId="0" fontId="12" fillId="0" borderId="36" xfId="0" applyFont="1" applyFill="1" applyBorder="1" applyAlignment="1" applyProtection="1">
      <alignment horizontal="left" vertical="center" wrapText="1"/>
      <protection hidden="1"/>
    </xf>
    <xf numFmtId="0" fontId="0" fillId="4" borderId="36" xfId="0" applyFill="1" applyBorder="1" applyAlignment="1" applyProtection="1">
      <alignment horizontal="center" vertical="center" wrapText="1"/>
      <protection hidden="1"/>
    </xf>
    <xf numFmtId="14" fontId="32" fillId="3" borderId="36" xfId="0" applyNumberFormat="1" applyFont="1" applyFill="1" applyBorder="1" applyAlignment="1" applyProtection="1">
      <alignment horizontal="center" wrapText="1"/>
      <protection hidden="1"/>
    </xf>
    <xf numFmtId="0" fontId="12" fillId="3" borderId="36" xfId="0" applyFont="1" applyFill="1" applyBorder="1" applyAlignment="1" applyProtection="1">
      <alignment horizontal="center" vertical="center" wrapText="1"/>
      <protection hidden="1"/>
    </xf>
    <xf numFmtId="14" fontId="0" fillId="0" borderId="36" xfId="0" applyNumberFormat="1" applyBorder="1" applyAlignment="1" applyProtection="1">
      <alignment horizontal="center" wrapText="1"/>
      <protection hidden="1"/>
    </xf>
    <xf numFmtId="0" fontId="6" fillId="0" borderId="36" xfId="0" applyFont="1" applyBorder="1" applyAlignment="1" applyProtection="1">
      <alignment horizontal="center" vertical="center" wrapText="1"/>
      <protection hidden="1"/>
    </xf>
    <xf numFmtId="14" fontId="0" fillId="0" borderId="36" xfId="0" applyNumberFormat="1" applyBorder="1" applyAlignment="1" applyProtection="1">
      <alignment wrapText="1"/>
      <protection hidden="1"/>
    </xf>
    <xf numFmtId="0" fontId="22" fillId="0" borderId="36" xfId="0" applyFont="1" applyBorder="1" applyAlignment="1" applyProtection="1">
      <alignment vertical="center" wrapText="1"/>
      <protection hidden="1"/>
    </xf>
    <xf numFmtId="0" fontId="34" fillId="0" borderId="36" xfId="0" applyFont="1" applyBorder="1" applyAlignment="1" applyProtection="1">
      <alignment vertical="center" wrapText="1"/>
      <protection hidden="1"/>
    </xf>
    <xf numFmtId="0" fontId="35" fillId="0" borderId="36" xfId="0" applyFont="1" applyBorder="1" applyAlignment="1" applyProtection="1">
      <alignment vertical="center" wrapText="1"/>
      <protection hidden="1"/>
    </xf>
    <xf numFmtId="0" fontId="12" fillId="0" borderId="36" xfId="0" applyFont="1" applyFill="1" applyBorder="1" applyAlignment="1" applyProtection="1">
      <alignment vertical="center" wrapText="1"/>
      <protection hidden="1"/>
    </xf>
    <xf numFmtId="0" fontId="35" fillId="0" borderId="36" xfId="0" applyFont="1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right"/>
      <protection hidden="1"/>
    </xf>
    <xf numFmtId="0" fontId="0" fillId="0" borderId="22" xfId="0" applyBorder="1" applyAlignment="1" applyProtection="1">
      <alignment horizontal="right"/>
      <protection hidden="1"/>
    </xf>
    <xf numFmtId="0" fontId="13" fillId="0" borderId="36" xfId="0" applyFont="1" applyBorder="1" applyAlignment="1" applyProtection="1">
      <alignment horizontal="left"/>
      <protection hidden="1"/>
    </xf>
    <xf numFmtId="0" fontId="13" fillId="0" borderId="36" xfId="0" applyFont="1" applyBorder="1" applyAlignment="1" applyProtection="1">
      <alignment horizontal="left" vertical="center" wrapText="1"/>
      <protection hidden="1"/>
    </xf>
    <xf numFmtId="0" fontId="15" fillId="0" borderId="36" xfId="0" applyFont="1" applyBorder="1" applyAlignment="1" applyProtection="1">
      <alignment horizontal="left" vertical="center" wrapText="1"/>
      <protection hidden="1"/>
    </xf>
    <xf numFmtId="0" fontId="15" fillId="0" borderId="36" xfId="0" applyFont="1" applyFill="1" applyBorder="1" applyAlignment="1" applyProtection="1">
      <alignment horizontal="left" vertical="center" wrapText="1"/>
      <protection hidden="1"/>
    </xf>
    <xf numFmtId="0" fontId="24" fillId="0" borderId="65" xfId="0" applyFont="1" applyBorder="1" applyAlignment="1" applyProtection="1">
      <alignment horizontal="center" vertical="top" wrapText="1"/>
      <protection hidden="1"/>
    </xf>
    <xf numFmtId="0" fontId="45" fillId="0" borderId="36" xfId="0" applyFont="1" applyBorder="1" applyAlignment="1" applyProtection="1">
      <alignment horizontal="center" vertical="center"/>
      <protection hidden="1"/>
    </xf>
    <xf numFmtId="0" fontId="25" fillId="0" borderId="31" xfId="0" applyFont="1" applyBorder="1" applyAlignment="1" applyProtection="1">
      <alignment horizontal="center" vertical="top" wrapText="1"/>
      <protection hidden="1"/>
    </xf>
    <xf numFmtId="4" fontId="5" fillId="0" borderId="46" xfId="0" applyNumberFormat="1" applyFont="1" applyBorder="1" applyAlignment="1" applyProtection="1">
      <alignment horizontal="center" vertical="center" wrapText="1"/>
      <protection hidden="1"/>
    </xf>
    <xf numFmtId="0" fontId="0" fillId="0" borderId="50" xfId="0" applyBorder="1" applyAlignment="1" applyProtection="1">
      <alignment horizontal="left" vertical="top" wrapText="1"/>
      <protection hidden="1"/>
    </xf>
    <xf numFmtId="4" fontId="6" fillId="0" borderId="47" xfId="0" applyNumberFormat="1" applyFont="1" applyBorder="1" applyAlignment="1" applyProtection="1">
      <alignment horizontal="center" vertical="center" wrapText="1"/>
      <protection hidden="1"/>
    </xf>
    <xf numFmtId="0" fontId="0" fillId="0" borderId="51" xfId="0" applyBorder="1" applyAlignment="1" applyProtection="1">
      <alignment horizontal="left" vertical="top" wrapText="1"/>
      <protection hidden="1"/>
    </xf>
    <xf numFmtId="0" fontId="0" fillId="0" borderId="66" xfId="0" applyBorder="1" applyAlignment="1" applyProtection="1">
      <alignment horizontal="left" vertical="top" wrapText="1"/>
      <protection hidden="1"/>
    </xf>
    <xf numFmtId="0" fontId="0" fillId="0" borderId="67" xfId="0" applyBorder="1" applyAlignment="1" applyProtection="1">
      <alignment horizontal="left" vertical="top" wrapText="1"/>
      <protection hidden="1"/>
    </xf>
    <xf numFmtId="0" fontId="24" fillId="0" borderId="21" xfId="0" applyFont="1" applyBorder="1" applyAlignment="1" applyProtection="1">
      <alignment horizontal="center" vertical="top" wrapText="1"/>
      <protection hidden="1"/>
    </xf>
    <xf numFmtId="0" fontId="0" fillId="0" borderId="52" xfId="0" applyBorder="1" applyAlignment="1" applyProtection="1">
      <alignment horizontal="left" vertical="top" wrapText="1"/>
      <protection hidden="1"/>
    </xf>
    <xf numFmtId="4" fontId="5" fillId="0" borderId="28" xfId="0" applyNumberFormat="1" applyFont="1" applyBorder="1" applyAlignment="1" applyProtection="1">
      <alignment horizontal="center" vertical="center" wrapText="1"/>
      <protection hidden="1"/>
    </xf>
    <xf numFmtId="0" fontId="0" fillId="0" borderId="53" xfId="0" applyBorder="1" applyAlignment="1" applyProtection="1">
      <alignment horizontal="left" vertical="top" wrapText="1"/>
      <protection hidden="1"/>
    </xf>
    <xf numFmtId="4" fontId="5" fillId="0" borderId="5" xfId="0" applyNumberFormat="1" applyFont="1" applyBorder="1" applyAlignment="1" applyProtection="1">
      <alignment horizontal="center" vertical="center" wrapText="1"/>
      <protection hidden="1"/>
    </xf>
    <xf numFmtId="0" fontId="0" fillId="0" borderId="53" xfId="0" applyBorder="1" applyAlignment="1" applyProtection="1">
      <alignment wrapText="1"/>
      <protection hidden="1"/>
    </xf>
    <xf numFmtId="0" fontId="0" fillId="0" borderId="52" xfId="0" applyBorder="1" applyAlignment="1" applyProtection="1">
      <alignment wrapText="1"/>
      <protection hidden="1"/>
    </xf>
    <xf numFmtId="0" fontId="38" fillId="0" borderId="0" xfId="0" applyFont="1" applyAlignment="1" applyProtection="1">
      <alignment horizontal="center"/>
      <protection hidden="1"/>
    </xf>
    <xf numFmtId="0" fontId="39" fillId="0" borderId="0" xfId="0" applyFont="1" applyAlignment="1" applyProtection="1">
      <alignment horizontal="center"/>
      <protection hidden="1"/>
    </xf>
    <xf numFmtId="0" fontId="43" fillId="4" borderId="36" xfId="0" applyFont="1" applyFill="1" applyBorder="1" applyAlignment="1" applyProtection="1">
      <alignment vertical="center"/>
      <protection hidden="1"/>
    </xf>
    <xf numFmtId="0" fontId="25" fillId="0" borderId="30" xfId="0" applyFont="1" applyBorder="1" applyAlignment="1" applyProtection="1">
      <alignment horizontal="left" vertical="top" wrapText="1"/>
      <protection hidden="1"/>
    </xf>
    <xf numFmtId="0" fontId="25" fillId="0" borderId="21" xfId="0" applyFont="1" applyBorder="1" applyAlignment="1" applyProtection="1">
      <alignment horizontal="left" vertical="top" wrapText="1"/>
      <protection hidden="1"/>
    </xf>
    <xf numFmtId="14" fontId="43" fillId="0" borderId="36" xfId="0" applyNumberFormat="1" applyFont="1" applyBorder="1" applyAlignment="1" applyProtection="1">
      <alignment vertical="center" wrapText="1"/>
      <protection hidden="1"/>
    </xf>
    <xf numFmtId="0" fontId="43" fillId="4" borderId="36" xfId="0" applyFont="1" applyFill="1" applyBorder="1" applyAlignment="1" applyProtection="1">
      <protection hidden="1"/>
    </xf>
    <xf numFmtId="0" fontId="15" fillId="4" borderId="36" xfId="0" applyFont="1" applyFill="1" applyBorder="1" applyAlignment="1" applyProtection="1">
      <alignment vertical="center"/>
      <protection hidden="1"/>
    </xf>
    <xf numFmtId="14" fontId="15" fillId="0" borderId="36" xfId="0" applyNumberFormat="1" applyFont="1" applyBorder="1" applyAlignment="1" applyProtection="1">
      <alignment vertical="center" wrapText="1"/>
      <protection hidden="1"/>
    </xf>
    <xf numFmtId="14" fontId="15" fillId="0" borderId="36" xfId="0" applyNumberFormat="1" applyFont="1" applyBorder="1" applyAlignment="1" applyProtection="1">
      <alignment vertical="center"/>
      <protection hidden="1"/>
    </xf>
    <xf numFmtId="14" fontId="43" fillId="3" borderId="36" xfId="0" applyNumberFormat="1" applyFont="1" applyFill="1" applyBorder="1" applyAlignment="1" applyProtection="1">
      <protection hidden="1"/>
    </xf>
    <xf numFmtId="0" fontId="43" fillId="3" borderId="36" xfId="0" applyFont="1" applyFill="1" applyBorder="1" applyAlignment="1" applyProtection="1">
      <protection hidden="1"/>
    </xf>
    <xf numFmtId="0" fontId="43" fillId="0" borderId="36" xfId="0" applyFont="1" applyBorder="1" applyAlignment="1" applyProtection="1">
      <protection hidden="1"/>
    </xf>
    <xf numFmtId="164" fontId="0" fillId="0" borderId="0" xfId="0" applyNumberFormat="1" applyProtection="1">
      <protection hidden="1"/>
    </xf>
    <xf numFmtId="0" fontId="40" fillId="0" borderId="0" xfId="0" applyFont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46109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36926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35906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34883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38100</xdr:rowOff>
    </xdr:to>
    <xdr:pic>
      <xdr:nvPicPr>
        <xdr:cNvPr id="32836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29691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28669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38100</xdr:rowOff>
    </xdr:to>
    <xdr:pic>
      <xdr:nvPicPr>
        <xdr:cNvPr id="27646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33860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45086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38100</xdr:rowOff>
    </xdr:to>
    <xdr:pic>
      <xdr:nvPicPr>
        <xdr:cNvPr id="44067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43045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42024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41004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104775</xdr:rowOff>
    </xdr:to>
    <xdr:pic>
      <xdr:nvPicPr>
        <xdr:cNvPr id="39981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38100</xdr:rowOff>
    </xdr:to>
    <xdr:pic>
      <xdr:nvPicPr>
        <xdr:cNvPr id="3896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647700</xdr:colOff>
      <xdr:row>6</xdr:row>
      <xdr:rowOff>38100</xdr:rowOff>
    </xdr:to>
    <xdr:pic>
      <xdr:nvPicPr>
        <xdr:cNvPr id="37943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P90"/>
  <sheetViews>
    <sheetView topLeftCell="F1" zoomScale="115" zoomScaleNormal="115" workbookViewId="0">
      <selection activeCell="F1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42578125" style="62" customWidth="1"/>
    <col min="9" max="9" width="9.140625" style="62"/>
    <col min="10" max="10" width="13" style="65" customWidth="1"/>
    <col min="11" max="11" width="81.42578125" style="62" bestFit="1" customWidth="1"/>
    <col min="12" max="12" width="16.28515625" style="62" customWidth="1"/>
    <col min="13" max="13" width="14.42578125" style="62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72</v>
      </c>
      <c r="E7" s="69"/>
    </row>
    <row r="8" spans="2:13" ht="15.75">
      <c r="C8" s="70" t="s">
        <v>31</v>
      </c>
      <c r="D8" s="71" t="s">
        <v>47</v>
      </c>
      <c r="E8" s="68">
        <v>660.3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73">
        <f>E8*(E9-1.7)</f>
        <v>8366.0010000000002</v>
      </c>
      <c r="L9" s="74"/>
    </row>
    <row r="10" spans="2:13" ht="15.75">
      <c r="C10" s="70" t="s">
        <v>434</v>
      </c>
      <c r="D10" s="71" t="s">
        <v>48</v>
      </c>
      <c r="E10" s="68">
        <v>12.67</v>
      </c>
      <c r="I10" s="75"/>
      <c r="J10" s="75"/>
      <c r="K10" s="73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100392.012</v>
      </c>
      <c r="I11" s="79" t="s">
        <v>82</v>
      </c>
      <c r="J11" s="79"/>
      <c r="K11" s="80">
        <f>14827.24-8366.01</f>
        <v>6461.23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93930.782000000007</v>
      </c>
      <c r="I12" s="81" t="s">
        <v>83</v>
      </c>
      <c r="J12" s="82"/>
      <c r="K12" s="64">
        <f>15263.03-8366.01</f>
        <v>6897.02</v>
      </c>
      <c r="L12" s="74"/>
    </row>
    <row r="13" spans="2:13" ht="19.5" thickBot="1">
      <c r="C13" s="83"/>
      <c r="D13" s="84"/>
      <c r="I13" s="85" t="s">
        <v>442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1" t="s">
        <v>55</v>
      </c>
      <c r="K14" s="90" t="s">
        <v>52</v>
      </c>
      <c r="L14" s="90" t="s">
        <v>53</v>
      </c>
      <c r="M14" s="92" t="s">
        <v>90</v>
      </c>
    </row>
    <row r="15" spans="2:13" ht="31.5">
      <c r="B15" s="93" t="s">
        <v>39</v>
      </c>
      <c r="C15" s="94" t="s">
        <v>7</v>
      </c>
      <c r="D15" s="95"/>
      <c r="E15" s="96">
        <f>E11/F28*F15</f>
        <v>18778.932000000001</v>
      </c>
      <c r="F15" s="97">
        <v>2.37</v>
      </c>
      <c r="I15" s="98">
        <v>183</v>
      </c>
      <c r="J15" s="99">
        <v>43131</v>
      </c>
      <c r="K15" s="100" t="s">
        <v>450</v>
      </c>
      <c r="L15" s="101"/>
      <c r="M15" s="101"/>
    </row>
    <row r="16" spans="2:13" ht="59.25" customHeight="1" thickBot="1">
      <c r="B16" s="102"/>
      <c r="C16" s="103" t="s">
        <v>474</v>
      </c>
      <c r="D16" s="104"/>
      <c r="E16" s="105"/>
      <c r="F16" s="106"/>
      <c r="I16" s="98">
        <v>178</v>
      </c>
      <c r="J16" s="107">
        <v>43130</v>
      </c>
      <c r="K16" s="100" t="s">
        <v>450</v>
      </c>
      <c r="L16" s="101"/>
      <c r="M16" s="101"/>
    </row>
    <row r="17" spans="2:16" ht="43.5" customHeight="1">
      <c r="B17" s="93" t="s">
        <v>40</v>
      </c>
      <c r="C17" s="94" t="s">
        <v>44</v>
      </c>
      <c r="D17" s="108"/>
      <c r="E17" s="109">
        <f>E18+E19+E20+E21+E22</f>
        <v>27811.835999999999</v>
      </c>
      <c r="F17" s="110">
        <f>F18+F19+F20+F21+F22</f>
        <v>3.5100000000000002</v>
      </c>
      <c r="I17" s="98">
        <v>101</v>
      </c>
      <c r="J17" s="107">
        <v>43122</v>
      </c>
      <c r="K17" s="100" t="s">
        <v>450</v>
      </c>
      <c r="L17" s="101"/>
      <c r="M17" s="101"/>
    </row>
    <row r="18" spans="2:16" ht="45">
      <c r="B18" s="111"/>
      <c r="C18" s="112" t="s">
        <v>45</v>
      </c>
      <c r="D18" s="113" t="s">
        <v>73</v>
      </c>
      <c r="E18" s="114">
        <f>E11/F28*F18</f>
        <v>9508.32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 t="s">
        <v>465</v>
      </c>
    </row>
    <row r="19" spans="2:16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>
        <v>41</v>
      </c>
      <c r="J19" s="107">
        <v>43110</v>
      </c>
      <c r="K19" s="100" t="s">
        <v>140</v>
      </c>
      <c r="L19" s="101"/>
      <c r="M19" s="101"/>
    </row>
    <row r="20" spans="2:16" ht="60.75" customHeight="1">
      <c r="B20" s="111"/>
      <c r="C20" s="112" t="s">
        <v>11</v>
      </c>
      <c r="D20" s="116" t="s">
        <v>50</v>
      </c>
      <c r="E20" s="114">
        <f>E11/F28*F20</f>
        <v>10142.208000000001</v>
      </c>
      <c r="F20" s="115">
        <v>1.28</v>
      </c>
      <c r="I20" s="98">
        <v>47</v>
      </c>
      <c r="J20" s="107">
        <v>43111</v>
      </c>
      <c r="K20" s="117" t="s">
        <v>477</v>
      </c>
      <c r="L20" s="101">
        <v>1</v>
      </c>
      <c r="M20" s="101"/>
    </row>
    <row r="21" spans="2:16" ht="45">
      <c r="B21" s="111"/>
      <c r="C21" s="112" t="s">
        <v>12</v>
      </c>
      <c r="D21" s="116" t="s">
        <v>74</v>
      </c>
      <c r="E21" s="114">
        <f>E11/F28*F21</f>
        <v>4595.6880000000001</v>
      </c>
      <c r="F21" s="115">
        <v>0.57999999999999996</v>
      </c>
      <c r="I21" s="98">
        <v>54</v>
      </c>
      <c r="J21" s="107">
        <v>43111</v>
      </c>
      <c r="K21" s="117" t="s">
        <v>478</v>
      </c>
      <c r="L21" s="101"/>
      <c r="M21" s="101"/>
    </row>
    <row r="22" spans="2:16" ht="45.75" customHeight="1" thickBot="1">
      <c r="B22" s="102"/>
      <c r="C22" s="118" t="s">
        <v>13</v>
      </c>
      <c r="D22" s="119" t="s">
        <v>51</v>
      </c>
      <c r="E22" s="120">
        <f>E11/F28*F22</f>
        <v>3565.6200000000003</v>
      </c>
      <c r="F22" s="121">
        <v>0.45</v>
      </c>
      <c r="I22" s="98"/>
      <c r="J22" s="107"/>
      <c r="K22" s="100" t="s">
        <v>145</v>
      </c>
      <c r="L22" s="101"/>
      <c r="M22" s="101"/>
    </row>
    <row r="23" spans="2:16" ht="44.25" customHeight="1">
      <c r="B23" s="111">
        <v>3</v>
      </c>
      <c r="C23" s="122" t="s">
        <v>14</v>
      </c>
      <c r="D23" s="123" t="s">
        <v>75</v>
      </c>
      <c r="E23" s="124">
        <f>E11/F28*F23</f>
        <v>14658.660000000002</v>
      </c>
      <c r="F23" s="125">
        <v>1.85</v>
      </c>
      <c r="I23" s="98"/>
      <c r="J23" s="99">
        <v>43124</v>
      </c>
      <c r="K23" s="100" t="s">
        <v>146</v>
      </c>
      <c r="L23" s="101"/>
      <c r="M23" s="101"/>
    </row>
    <row r="24" spans="2:16" ht="32.25" thickBot="1">
      <c r="B24" s="111"/>
      <c r="C24" s="126"/>
      <c r="D24" s="127"/>
      <c r="E24" s="128"/>
      <c r="F24" s="129"/>
      <c r="I24" s="98"/>
      <c r="J24" s="107">
        <v>43152</v>
      </c>
      <c r="K24" s="100" t="s">
        <v>450</v>
      </c>
      <c r="L24" s="101"/>
      <c r="M24" s="101"/>
    </row>
    <row r="25" spans="2:16" ht="60.75" thickBot="1">
      <c r="B25" s="130">
        <v>4</v>
      </c>
      <c r="C25" s="131" t="s">
        <v>16</v>
      </c>
      <c r="D25" s="132" t="s">
        <v>76</v>
      </c>
      <c r="E25" s="133">
        <f>E11/F28*F25</f>
        <v>8240.5439999999999</v>
      </c>
      <c r="F25" s="134">
        <v>1.04</v>
      </c>
      <c r="I25" s="98">
        <v>275</v>
      </c>
      <c r="J25" s="107">
        <v>43142</v>
      </c>
      <c r="K25" s="117" t="s">
        <v>150</v>
      </c>
      <c r="L25" s="101">
        <v>5</v>
      </c>
      <c r="M25" s="135"/>
    </row>
    <row r="26" spans="2:16" ht="60.75" thickBot="1">
      <c r="B26" s="136">
        <v>5</v>
      </c>
      <c r="C26" s="137" t="s">
        <v>537</v>
      </c>
      <c r="D26" s="138" t="s">
        <v>77</v>
      </c>
      <c r="E26" s="139">
        <f>E11/F28*F26</f>
        <v>9666.7919999999995</v>
      </c>
      <c r="F26" s="134">
        <v>1.22</v>
      </c>
      <c r="I26" s="140">
        <v>229</v>
      </c>
      <c r="J26" s="141">
        <v>43137</v>
      </c>
      <c r="K26" s="100" t="s">
        <v>450</v>
      </c>
      <c r="L26" s="142"/>
      <c r="M26" s="101"/>
      <c r="P26" s="143"/>
    </row>
    <row r="27" spans="2:16" ht="60.75" thickBot="1">
      <c r="B27" s="130">
        <v>6</v>
      </c>
      <c r="C27" s="131" t="s">
        <v>475</v>
      </c>
      <c r="D27" s="132" t="s">
        <v>49</v>
      </c>
      <c r="E27" s="133">
        <f>E11/F28*F27</f>
        <v>21235.248000000003</v>
      </c>
      <c r="F27" s="134">
        <v>2.68</v>
      </c>
      <c r="I27" s="140">
        <v>212</v>
      </c>
      <c r="J27" s="144">
        <v>43135</v>
      </c>
      <c r="K27" s="100" t="s">
        <v>450</v>
      </c>
      <c r="L27" s="142"/>
      <c r="M27" s="142"/>
    </row>
    <row r="28" spans="2:16" ht="32.25" thickBot="1">
      <c r="B28" s="136"/>
      <c r="C28" s="145" t="s">
        <v>19</v>
      </c>
      <c r="D28" s="146"/>
      <c r="E28" s="139">
        <f>E15+E17+E23+E25+E26+E27</f>
        <v>100392.012</v>
      </c>
      <c r="F28" s="134">
        <f>F15+F17+F23+F25+F26+F27</f>
        <v>12.67</v>
      </c>
      <c r="I28" s="140">
        <v>349</v>
      </c>
      <c r="J28" s="144">
        <v>43164</v>
      </c>
      <c r="K28" s="100" t="s">
        <v>450</v>
      </c>
      <c r="L28" s="135"/>
      <c r="M28" s="101"/>
    </row>
    <row r="29" spans="2:16" ht="32.25" thickBot="1">
      <c r="B29" s="130">
        <v>7</v>
      </c>
      <c r="C29" s="131" t="s">
        <v>20</v>
      </c>
      <c r="D29" s="147" t="s">
        <v>536</v>
      </c>
      <c r="E29" s="133">
        <f>E8*F29*12</f>
        <v>13470.119999999999</v>
      </c>
      <c r="F29" s="134">
        <v>1.7</v>
      </c>
      <c r="I29" s="140">
        <v>448</v>
      </c>
      <c r="J29" s="144">
        <v>43172</v>
      </c>
      <c r="K29" s="100" t="s">
        <v>450</v>
      </c>
      <c r="L29" s="101"/>
      <c r="M29" s="101"/>
    </row>
    <row r="30" spans="2:16" ht="17.25" thickBot="1">
      <c r="B30" s="148"/>
      <c r="C30" s="149" t="s">
        <v>41</v>
      </c>
      <c r="D30" s="150"/>
      <c r="E30" s="151">
        <f>E28+E29</f>
        <v>113862.132</v>
      </c>
      <c r="F30" s="134">
        <f>F29+F28</f>
        <v>14.37</v>
      </c>
      <c r="I30" s="152"/>
      <c r="J30" s="153"/>
      <c r="K30" s="100" t="s">
        <v>190</v>
      </c>
      <c r="L30" s="154"/>
      <c r="M30" s="154"/>
    </row>
    <row r="31" spans="2:16" ht="15.75">
      <c r="I31" s="152"/>
      <c r="J31" s="155"/>
      <c r="K31" s="100" t="s">
        <v>191</v>
      </c>
      <c r="L31" s="154"/>
      <c r="M31" s="154"/>
    </row>
    <row r="32" spans="2:16" ht="47.25">
      <c r="B32" s="156" t="s">
        <v>84</v>
      </c>
      <c r="C32" s="156"/>
      <c r="D32" s="156"/>
      <c r="E32" s="157">
        <v>2</v>
      </c>
      <c r="F32" s="158"/>
      <c r="I32" s="140">
        <v>555</v>
      </c>
      <c r="J32" s="159">
        <v>43202</v>
      </c>
      <c r="K32" s="160" t="s">
        <v>454</v>
      </c>
      <c r="L32" s="154"/>
      <c r="M32" s="154"/>
    </row>
    <row r="33" spans="2:13" ht="18.75">
      <c r="B33" s="161" t="s">
        <v>79</v>
      </c>
      <c r="C33" s="161"/>
      <c r="D33" s="161"/>
      <c r="E33" s="162">
        <f>K12</f>
        <v>6897.02</v>
      </c>
      <c r="I33" s="152"/>
      <c r="J33" s="155"/>
      <c r="K33" s="100" t="s">
        <v>213</v>
      </c>
      <c r="L33" s="154"/>
      <c r="M33" s="154"/>
    </row>
    <row r="34" spans="2:13" ht="15.75">
      <c r="D34" s="163"/>
      <c r="E34" s="163"/>
      <c r="I34" s="152">
        <v>634</v>
      </c>
      <c r="J34" s="155">
        <v>43215</v>
      </c>
      <c r="K34" s="164" t="s">
        <v>220</v>
      </c>
      <c r="L34" s="154">
        <v>5</v>
      </c>
      <c r="M34" s="154"/>
    </row>
    <row r="35" spans="2:13" ht="47.25">
      <c r="D35" s="163" t="s">
        <v>80</v>
      </c>
      <c r="E35" s="163"/>
      <c r="I35" s="140">
        <v>717</v>
      </c>
      <c r="J35" s="159">
        <v>43233</v>
      </c>
      <c r="K35" s="160" t="s">
        <v>454</v>
      </c>
      <c r="L35" s="135"/>
      <c r="M35" s="135"/>
    </row>
    <row r="36" spans="2:13" ht="15.75">
      <c r="I36" s="98"/>
      <c r="J36" s="107"/>
      <c r="K36" s="100" t="s">
        <v>242</v>
      </c>
      <c r="L36" s="101"/>
      <c r="M36" s="101"/>
    </row>
    <row r="37" spans="2:13" ht="15.75">
      <c r="I37" s="152">
        <v>766</v>
      </c>
      <c r="J37" s="155">
        <v>43250</v>
      </c>
      <c r="K37" s="165" t="s">
        <v>246</v>
      </c>
      <c r="L37" s="154"/>
      <c r="M37" s="154"/>
    </row>
    <row r="38" spans="2:13" ht="15.75">
      <c r="I38" s="152">
        <v>673</v>
      </c>
      <c r="J38" s="155">
        <v>43227</v>
      </c>
      <c r="K38" s="165" t="s">
        <v>236</v>
      </c>
      <c r="L38" s="154">
        <v>5</v>
      </c>
      <c r="M38" s="154"/>
    </row>
    <row r="39" spans="2:13" ht="15.75">
      <c r="I39" s="152"/>
      <c r="J39" s="155">
        <v>43251</v>
      </c>
      <c r="K39" s="100" t="s">
        <v>247</v>
      </c>
      <c r="L39" s="154" t="s">
        <v>248</v>
      </c>
      <c r="M39" s="154"/>
    </row>
    <row r="40" spans="2:13" ht="15.75">
      <c r="I40" s="98">
        <v>878</v>
      </c>
      <c r="J40" s="107">
        <v>43271</v>
      </c>
      <c r="K40" s="166" t="s">
        <v>257</v>
      </c>
      <c r="L40" s="101"/>
      <c r="M40" s="101"/>
    </row>
    <row r="41" spans="2:13" ht="15.75">
      <c r="I41" s="152">
        <v>843</v>
      </c>
      <c r="J41" s="155">
        <v>43263</v>
      </c>
      <c r="K41" s="100" t="s">
        <v>479</v>
      </c>
      <c r="L41" s="154">
        <v>3</v>
      </c>
      <c r="M41" s="154"/>
    </row>
    <row r="42" spans="2:13" ht="15.75">
      <c r="I42" s="98">
        <v>805</v>
      </c>
      <c r="J42" s="107">
        <v>43257</v>
      </c>
      <c r="K42" s="117" t="s">
        <v>258</v>
      </c>
      <c r="L42" s="101"/>
      <c r="M42" s="101"/>
    </row>
    <row r="43" spans="2:13" ht="13.5" customHeight="1">
      <c r="I43" s="98">
        <v>798</v>
      </c>
      <c r="J43" s="107">
        <v>43256</v>
      </c>
      <c r="K43" s="167" t="s">
        <v>254</v>
      </c>
      <c r="L43" s="101" t="s">
        <v>259</v>
      </c>
      <c r="M43" s="101"/>
    </row>
    <row r="44" spans="2:13" ht="12.75" customHeight="1">
      <c r="I44" s="152"/>
      <c r="J44" s="155"/>
      <c r="K44" s="168" t="s">
        <v>276</v>
      </c>
      <c r="L44" s="154"/>
      <c r="M44" s="154"/>
    </row>
    <row r="45" spans="2:13" ht="31.5">
      <c r="I45" s="98"/>
      <c r="J45" s="159">
        <v>43327</v>
      </c>
      <c r="K45" s="100" t="s">
        <v>146</v>
      </c>
      <c r="L45" s="101"/>
      <c r="M45" s="101"/>
    </row>
    <row r="46" spans="2:13" ht="12" customHeight="1">
      <c r="I46" s="98">
        <v>1096</v>
      </c>
      <c r="J46" s="107">
        <v>43311</v>
      </c>
      <c r="K46" s="166" t="s">
        <v>480</v>
      </c>
      <c r="L46" s="101">
        <v>8</v>
      </c>
      <c r="M46" s="101"/>
    </row>
    <row r="47" spans="2:13" ht="15.75" customHeight="1">
      <c r="I47" s="169">
        <v>1042</v>
      </c>
      <c r="J47" s="170">
        <v>43300</v>
      </c>
      <c r="K47" s="171" t="s">
        <v>281</v>
      </c>
      <c r="L47" s="154">
        <v>6</v>
      </c>
      <c r="M47" s="154"/>
    </row>
    <row r="48" spans="2:13" ht="15.75">
      <c r="I48" s="172">
        <v>929</v>
      </c>
      <c r="J48" s="144" t="s">
        <v>279</v>
      </c>
      <c r="K48" s="171" t="s">
        <v>444</v>
      </c>
      <c r="L48" s="101" t="s">
        <v>282</v>
      </c>
      <c r="M48" s="101"/>
    </row>
    <row r="49" spans="9:13" ht="15.75">
      <c r="I49" s="98">
        <v>921</v>
      </c>
      <c r="J49" s="107">
        <v>43284</v>
      </c>
      <c r="K49" s="167" t="s">
        <v>241</v>
      </c>
      <c r="L49" s="101"/>
      <c r="M49" s="101"/>
    </row>
    <row r="50" spans="9:13" ht="15.75">
      <c r="I50" s="152" t="s">
        <v>305</v>
      </c>
      <c r="J50" s="144">
        <v>43337</v>
      </c>
      <c r="K50" s="100" t="s">
        <v>306</v>
      </c>
      <c r="L50" s="154">
        <v>1</v>
      </c>
      <c r="M50" s="154"/>
    </row>
    <row r="51" spans="9:13" ht="15.75">
      <c r="I51" s="98" t="s">
        <v>307</v>
      </c>
      <c r="J51" s="144">
        <v>43342</v>
      </c>
      <c r="K51" s="100" t="s">
        <v>306</v>
      </c>
      <c r="L51" s="101">
        <v>1</v>
      </c>
      <c r="M51" s="101"/>
    </row>
    <row r="52" spans="9:13" ht="15.75">
      <c r="I52" s="98"/>
      <c r="J52" s="173"/>
      <c r="K52" s="168" t="s">
        <v>319</v>
      </c>
      <c r="L52" s="101"/>
      <c r="M52" s="101"/>
    </row>
    <row r="53" spans="9:13" ht="13.5" customHeight="1">
      <c r="I53" s="152"/>
      <c r="J53" s="155"/>
      <c r="K53" s="168" t="s">
        <v>320</v>
      </c>
      <c r="L53" s="154"/>
      <c r="M53" s="154"/>
    </row>
    <row r="54" spans="9:13" ht="18" customHeight="1">
      <c r="I54" s="98">
        <v>1124</v>
      </c>
      <c r="J54" s="174">
        <v>43315</v>
      </c>
      <c r="K54" s="175" t="s">
        <v>332</v>
      </c>
      <c r="L54" s="101">
        <v>6</v>
      </c>
      <c r="M54" s="101"/>
    </row>
    <row r="55" spans="9:13" ht="13.5" customHeight="1">
      <c r="I55" s="98">
        <v>1292</v>
      </c>
      <c r="J55" s="174">
        <v>43360</v>
      </c>
      <c r="K55" s="175" t="s">
        <v>348</v>
      </c>
      <c r="L55" s="101" t="s">
        <v>349</v>
      </c>
      <c r="M55" s="101"/>
    </row>
    <row r="56" spans="9:13" ht="15.75">
      <c r="I56" s="98">
        <v>1256</v>
      </c>
      <c r="J56" s="174">
        <v>43350</v>
      </c>
      <c r="K56" s="175" t="s">
        <v>445</v>
      </c>
      <c r="L56" s="101" t="s">
        <v>350</v>
      </c>
      <c r="M56" s="101"/>
    </row>
    <row r="57" spans="9:13" ht="15.75">
      <c r="I57" s="98">
        <v>1342</v>
      </c>
      <c r="J57" s="174">
        <v>43371</v>
      </c>
      <c r="K57" s="175" t="s">
        <v>351</v>
      </c>
      <c r="L57" s="101">
        <v>3</v>
      </c>
      <c r="M57" s="101"/>
    </row>
    <row r="58" spans="9:13" ht="15.75">
      <c r="I58" s="98">
        <v>1344</v>
      </c>
      <c r="J58" s="174">
        <v>43371</v>
      </c>
      <c r="K58" s="175" t="s">
        <v>352</v>
      </c>
      <c r="L58" s="101" t="s">
        <v>353</v>
      </c>
      <c r="M58" s="101"/>
    </row>
    <row r="59" spans="9:13" ht="15.75">
      <c r="I59" s="98"/>
      <c r="J59" s="174"/>
      <c r="K59" s="168" t="s">
        <v>368</v>
      </c>
      <c r="L59" s="101"/>
      <c r="M59" s="101"/>
    </row>
    <row r="60" spans="9:13" ht="31.5">
      <c r="I60" s="98"/>
      <c r="J60" s="174" t="s">
        <v>370</v>
      </c>
      <c r="K60" s="175" t="s">
        <v>371</v>
      </c>
      <c r="L60" s="101"/>
      <c r="M60" s="101"/>
    </row>
    <row r="61" spans="9:13" ht="15.75">
      <c r="I61" s="98"/>
      <c r="J61" s="174"/>
      <c r="K61" s="168" t="s">
        <v>376</v>
      </c>
      <c r="L61" s="101"/>
      <c r="M61" s="101"/>
    </row>
    <row r="62" spans="9:13" ht="15.75">
      <c r="I62" s="98">
        <v>1537</v>
      </c>
      <c r="J62" s="174">
        <v>43404</v>
      </c>
      <c r="K62" s="175" t="s">
        <v>481</v>
      </c>
      <c r="L62" s="101">
        <v>3</v>
      </c>
      <c r="M62" s="101"/>
    </row>
    <row r="63" spans="9:13" ht="15.75">
      <c r="I63" s="98">
        <v>1471</v>
      </c>
      <c r="J63" s="174">
        <v>43389</v>
      </c>
      <c r="K63" s="175" t="s">
        <v>382</v>
      </c>
      <c r="L63" s="101" t="s">
        <v>381</v>
      </c>
      <c r="M63" s="101"/>
    </row>
    <row r="64" spans="9:13" ht="31.5">
      <c r="I64" s="98">
        <v>1547</v>
      </c>
      <c r="J64" s="174">
        <v>43403</v>
      </c>
      <c r="K64" s="175" t="s">
        <v>482</v>
      </c>
      <c r="L64" s="176" t="s">
        <v>383</v>
      </c>
      <c r="M64" s="101"/>
    </row>
    <row r="65" spans="9:13" ht="15.75">
      <c r="I65" s="98"/>
      <c r="J65" s="174"/>
      <c r="K65" s="168" t="s">
        <v>420</v>
      </c>
      <c r="L65" s="101"/>
      <c r="M65" s="101"/>
    </row>
    <row r="66" spans="9:13" ht="47.25">
      <c r="I66" s="177"/>
      <c r="J66" s="174">
        <v>43435</v>
      </c>
      <c r="K66" s="100" t="s">
        <v>431</v>
      </c>
      <c r="L66" s="101"/>
      <c r="M66" s="101"/>
    </row>
    <row r="67" spans="9:13" ht="47.25">
      <c r="I67" s="154"/>
      <c r="J67" s="174">
        <v>43435</v>
      </c>
      <c r="K67" s="100" t="s">
        <v>430</v>
      </c>
      <c r="L67" s="101"/>
      <c r="M67" s="101"/>
    </row>
    <row r="68" spans="9:13" ht="15.75">
      <c r="I68" s="135"/>
      <c r="J68" s="174"/>
      <c r="K68" s="168" t="s">
        <v>494</v>
      </c>
      <c r="L68" s="101"/>
      <c r="M68" s="101"/>
    </row>
    <row r="69" spans="9:13" ht="31.5">
      <c r="I69" s="135"/>
      <c r="J69" s="174"/>
      <c r="K69" s="100" t="s">
        <v>538</v>
      </c>
      <c r="L69" s="101"/>
      <c r="M69" s="101"/>
    </row>
    <row r="70" spans="9:13" ht="15.75">
      <c r="I70" s="135"/>
      <c r="J70" s="174"/>
      <c r="K70" s="168" t="s">
        <v>549</v>
      </c>
      <c r="L70" s="101" t="s">
        <v>550</v>
      </c>
      <c r="M70" s="101"/>
    </row>
    <row r="71" spans="9:13" ht="15.75">
      <c r="I71" s="135"/>
      <c r="J71" s="174"/>
      <c r="K71" s="168"/>
      <c r="L71" s="101"/>
      <c r="M71" s="101"/>
    </row>
    <row r="72" spans="9:13" ht="15.75">
      <c r="I72" s="135"/>
      <c r="J72" s="174"/>
      <c r="K72" s="168"/>
      <c r="L72" s="101"/>
      <c r="M72" s="101"/>
    </row>
    <row r="73" spans="9:13" ht="15.75">
      <c r="I73" s="135"/>
      <c r="J73" s="174"/>
      <c r="K73" s="168"/>
      <c r="L73" s="101"/>
      <c r="M73" s="101"/>
    </row>
    <row r="74" spans="9:13" ht="15.75">
      <c r="I74" s="135"/>
      <c r="J74" s="174"/>
      <c r="K74" s="175"/>
      <c r="L74" s="101"/>
      <c r="M74" s="101"/>
    </row>
    <row r="75" spans="9:13" ht="31.5">
      <c r="I75" s="135"/>
      <c r="J75" s="155"/>
      <c r="K75" s="178" t="s">
        <v>126</v>
      </c>
      <c r="L75" s="100" t="s">
        <v>119</v>
      </c>
      <c r="M75" s="135"/>
    </row>
    <row r="76" spans="9:13" ht="31.5">
      <c r="I76" s="135"/>
      <c r="J76" s="179"/>
      <c r="K76" s="180" t="s">
        <v>96</v>
      </c>
      <c r="L76" s="181" t="s">
        <v>97</v>
      </c>
      <c r="M76" s="135"/>
    </row>
    <row r="77" spans="9:13" ht="47.25">
      <c r="I77" s="135"/>
      <c r="J77" s="179"/>
      <c r="K77" s="181" t="s">
        <v>526</v>
      </c>
      <c r="L77" s="181" t="s">
        <v>99</v>
      </c>
      <c r="M77" s="135"/>
    </row>
    <row r="78" spans="9:13" ht="63">
      <c r="I78" s="135"/>
      <c r="J78" s="179" t="s">
        <v>124</v>
      </c>
      <c r="K78" s="182" t="s">
        <v>527</v>
      </c>
      <c r="L78" s="100" t="s">
        <v>119</v>
      </c>
      <c r="M78" s="135"/>
    </row>
    <row r="79" spans="9:13" ht="47.25">
      <c r="I79" s="135"/>
      <c r="J79" s="179" t="s">
        <v>123</v>
      </c>
      <c r="K79" s="182" t="s">
        <v>101</v>
      </c>
      <c r="L79" s="100" t="s">
        <v>119</v>
      </c>
      <c r="M79" s="135"/>
    </row>
    <row r="80" spans="9:13" ht="63">
      <c r="I80" s="135"/>
      <c r="J80" s="179"/>
      <c r="K80" s="182" t="s">
        <v>528</v>
      </c>
      <c r="L80" s="100" t="s">
        <v>119</v>
      </c>
      <c r="M80" s="135"/>
    </row>
    <row r="81" spans="9:13" ht="15.75">
      <c r="I81" s="135"/>
      <c r="J81" s="179"/>
      <c r="K81" s="182" t="s">
        <v>529</v>
      </c>
      <c r="L81" s="175" t="s">
        <v>122</v>
      </c>
      <c r="M81" s="135"/>
    </row>
    <row r="82" spans="9:13" ht="31.5">
      <c r="I82" s="135"/>
      <c r="J82" s="179"/>
      <c r="K82" s="181" t="s">
        <v>109</v>
      </c>
      <c r="L82" s="181" t="s">
        <v>110</v>
      </c>
      <c r="M82" s="100"/>
    </row>
    <row r="83" spans="9:13" ht="63">
      <c r="I83" s="183"/>
      <c r="J83" s="179"/>
      <c r="K83" s="182" t="s">
        <v>111</v>
      </c>
      <c r="L83" s="100" t="s">
        <v>104</v>
      </c>
      <c r="M83" s="175"/>
    </row>
    <row r="84" spans="9:13" ht="63">
      <c r="I84" s="183"/>
      <c r="J84" s="179"/>
      <c r="K84" s="182" t="s">
        <v>103</v>
      </c>
      <c r="L84" s="100" t="s">
        <v>104</v>
      </c>
      <c r="M84" s="135"/>
    </row>
    <row r="85" spans="9:13" ht="47.25">
      <c r="I85" s="183"/>
      <c r="J85" s="179"/>
      <c r="K85" s="181" t="s">
        <v>105</v>
      </c>
      <c r="L85" s="181" t="s">
        <v>106</v>
      </c>
      <c r="M85" s="135"/>
    </row>
    <row r="86" spans="9:13" ht="47.25">
      <c r="I86" s="183"/>
      <c r="J86" s="179"/>
      <c r="K86" s="181" t="s">
        <v>107</v>
      </c>
      <c r="L86" s="181" t="s">
        <v>108</v>
      </c>
      <c r="M86" s="135"/>
    </row>
    <row r="87" spans="9:13" ht="31.5">
      <c r="I87" s="183"/>
      <c r="J87" s="179"/>
      <c r="K87" s="181" t="s">
        <v>112</v>
      </c>
      <c r="L87" s="181" t="s">
        <v>113</v>
      </c>
      <c r="M87" s="135"/>
    </row>
    <row r="88" spans="9:13" ht="47.25">
      <c r="I88" s="183"/>
      <c r="J88" s="179"/>
      <c r="K88" s="181" t="s">
        <v>530</v>
      </c>
      <c r="L88" s="181" t="s">
        <v>115</v>
      </c>
      <c r="M88" s="135"/>
    </row>
    <row r="89" spans="9:13" ht="94.5">
      <c r="I89" s="183"/>
      <c r="J89" s="179"/>
      <c r="K89" s="184" t="s">
        <v>531</v>
      </c>
      <c r="L89" s="100" t="s">
        <v>117</v>
      </c>
      <c r="M89" s="135"/>
    </row>
    <row r="90" spans="9:13" ht="15.75">
      <c r="I90" s="183"/>
      <c r="J90" s="185"/>
      <c r="K90" s="181" t="s">
        <v>118</v>
      </c>
      <c r="L90" s="181" t="s">
        <v>120</v>
      </c>
      <c r="M90" s="135"/>
    </row>
  </sheetData>
  <sheetProtection sheet="1" objects="1" scenarios="1"/>
  <mergeCells count="20">
    <mergeCell ref="I9:J9"/>
    <mergeCell ref="I11:J11"/>
    <mergeCell ref="I13:L13"/>
    <mergeCell ref="B32:D32"/>
    <mergeCell ref="B23:B24"/>
    <mergeCell ref="C23:C24"/>
    <mergeCell ref="D23:D24"/>
    <mergeCell ref="E23:E24"/>
    <mergeCell ref="B17:B22"/>
    <mergeCell ref="C17:D17"/>
    <mergeCell ref="D34:E34"/>
    <mergeCell ref="D35:E35"/>
    <mergeCell ref="C5:D5"/>
    <mergeCell ref="C6:D6"/>
    <mergeCell ref="D7:E7"/>
    <mergeCell ref="B33:D33"/>
    <mergeCell ref="B15:B16"/>
    <mergeCell ref="C15:D15"/>
    <mergeCell ref="E15:E16"/>
    <mergeCell ref="C16:D16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B1:M78"/>
  <sheetViews>
    <sheetView zoomScale="106" zoomScaleNormal="106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28515625" style="62" bestFit="1" customWidth="1"/>
    <col min="7" max="8" width="6" style="62" customWidth="1"/>
    <col min="9" max="9" width="9.28515625" style="62" bestFit="1" customWidth="1"/>
    <col min="10" max="10" width="14.7109375" style="62" customWidth="1"/>
    <col min="11" max="11" width="69.85546875" style="62" customWidth="1"/>
    <col min="12" max="12" width="21.57031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63</v>
      </c>
      <c r="E7" s="69"/>
    </row>
    <row r="8" spans="2:13" ht="15.75">
      <c r="C8" s="70" t="s">
        <v>31</v>
      </c>
      <c r="D8" s="71" t="s">
        <v>47</v>
      </c>
      <c r="E8" s="68">
        <v>829.1</v>
      </c>
    </row>
    <row r="9" spans="2:13" ht="15.75">
      <c r="C9" s="70" t="s">
        <v>32</v>
      </c>
      <c r="D9" s="71" t="s">
        <v>48</v>
      </c>
      <c r="E9" s="68">
        <v>13.09</v>
      </c>
      <c r="I9" s="72" t="s">
        <v>81</v>
      </c>
      <c r="J9" s="72"/>
      <c r="K9" s="73">
        <f>E8*(E9-1.7)</f>
        <v>9443.4490000000005</v>
      </c>
      <c r="L9" s="74"/>
    </row>
    <row r="10" spans="2:13" ht="15.75">
      <c r="C10" s="70" t="s">
        <v>434</v>
      </c>
      <c r="D10" s="71" t="s">
        <v>48</v>
      </c>
      <c r="E10" s="68">
        <f>E9-1.7</f>
        <v>11.39</v>
      </c>
      <c r="I10" s="75"/>
      <c r="J10" s="75"/>
      <c r="K10" s="73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113321.38800000001</v>
      </c>
      <c r="I11" s="79" t="s">
        <v>82</v>
      </c>
      <c r="J11" s="79"/>
      <c r="K11" s="186">
        <f>18301.91-9443.47</f>
        <v>8858.44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104462.948</v>
      </c>
      <c r="I12" s="81" t="s">
        <v>83</v>
      </c>
      <c r="J12" s="81"/>
      <c r="K12" s="64">
        <f>19274.43-9443.47</f>
        <v>9830.9600000000009</v>
      </c>
      <c r="L12" s="74"/>
    </row>
    <row r="13" spans="2:13" ht="19.5" thickBot="1">
      <c r="C13" s="83"/>
      <c r="D13" s="84"/>
      <c r="I13" s="85" t="str">
        <f>D7</f>
        <v>п.Ишня, ул. Мелиораторов, дом 3а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92" t="s">
        <v>90</v>
      </c>
    </row>
    <row r="15" spans="2:13" ht="33.75" customHeight="1">
      <c r="B15" s="93" t="s">
        <v>39</v>
      </c>
      <c r="C15" s="94" t="s">
        <v>7</v>
      </c>
      <c r="D15" s="95"/>
      <c r="E15" s="96">
        <f>E11/F28*F15</f>
        <v>23579.604000000003</v>
      </c>
      <c r="F15" s="187">
        <v>2.37</v>
      </c>
      <c r="I15" s="98">
        <v>183</v>
      </c>
      <c r="J15" s="99">
        <v>43131</v>
      </c>
      <c r="K15" s="100" t="s">
        <v>451</v>
      </c>
      <c r="L15" s="101"/>
      <c r="M15" s="101"/>
    </row>
    <row r="16" spans="2:13" ht="45.75" customHeight="1" thickBot="1">
      <c r="B16" s="102"/>
      <c r="C16" s="250" t="s">
        <v>468</v>
      </c>
      <c r="D16" s="251"/>
      <c r="E16" s="105"/>
      <c r="F16" s="106"/>
      <c r="I16" s="98">
        <v>178</v>
      </c>
      <c r="J16" s="107">
        <v>43130</v>
      </c>
      <c r="K16" s="100" t="s">
        <v>451</v>
      </c>
      <c r="L16" s="101"/>
      <c r="M16" s="101"/>
    </row>
    <row r="17" spans="2:13" ht="42.75" customHeight="1">
      <c r="B17" s="93" t="s">
        <v>40</v>
      </c>
      <c r="C17" s="94" t="s">
        <v>44</v>
      </c>
      <c r="D17" s="108"/>
      <c r="E17" s="109">
        <f>E18+E19+E20+E21+E22</f>
        <v>22186.716</v>
      </c>
      <c r="F17" s="110">
        <f>F18+F19+F20+F21+F22</f>
        <v>2.23</v>
      </c>
      <c r="I17" s="98">
        <v>101</v>
      </c>
      <c r="J17" s="107">
        <v>43122</v>
      </c>
      <c r="K17" s="100" t="s">
        <v>451</v>
      </c>
      <c r="L17" s="101"/>
      <c r="M17" s="101"/>
    </row>
    <row r="18" spans="2:13" ht="45.75" customHeight="1">
      <c r="B18" s="111"/>
      <c r="C18" s="112" t="s">
        <v>45</v>
      </c>
      <c r="D18" s="113" t="s">
        <v>73</v>
      </c>
      <c r="E18" s="114">
        <f>E11/F28*F18</f>
        <v>11939.04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/>
    </row>
    <row r="19" spans="2:13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 t="s">
        <v>168</v>
      </c>
      <c r="J19" s="99">
        <v>43125</v>
      </c>
      <c r="K19" s="117" t="s">
        <v>169</v>
      </c>
      <c r="L19" s="101">
        <v>14</v>
      </c>
      <c r="M19" s="135"/>
    </row>
    <row r="20" spans="2:13" ht="62.25" customHeight="1">
      <c r="B20" s="111"/>
      <c r="C20" s="112" t="s">
        <v>11</v>
      </c>
      <c r="D20" s="116" t="s">
        <v>50</v>
      </c>
      <c r="E20" s="114">
        <f>E11/F28*F20</f>
        <v>0</v>
      </c>
      <c r="F20" s="115"/>
      <c r="I20" s="98"/>
      <c r="J20" s="99">
        <v>43124</v>
      </c>
      <c r="K20" s="100" t="s">
        <v>146</v>
      </c>
      <c r="L20" s="101"/>
      <c r="M20" s="101"/>
    </row>
    <row r="21" spans="2:13" ht="47.25">
      <c r="B21" s="111"/>
      <c r="C21" s="112" t="s">
        <v>12</v>
      </c>
      <c r="D21" s="116" t="s">
        <v>136</v>
      </c>
      <c r="E21" s="114">
        <f>E11/F28*F21</f>
        <v>5770.5360000000001</v>
      </c>
      <c r="F21" s="115">
        <v>0.57999999999999996</v>
      </c>
      <c r="I21" s="98"/>
      <c r="J21" s="107">
        <v>43152</v>
      </c>
      <c r="K21" s="100" t="s">
        <v>450</v>
      </c>
      <c r="L21" s="101"/>
      <c r="M21" s="164"/>
    </row>
    <row r="22" spans="2:13" ht="42" customHeight="1" thickBot="1">
      <c r="B22" s="102"/>
      <c r="C22" s="118" t="s">
        <v>13</v>
      </c>
      <c r="D22" s="119" t="s">
        <v>51</v>
      </c>
      <c r="E22" s="114">
        <f>E11/F28*F22</f>
        <v>4477.1400000000003</v>
      </c>
      <c r="F22" s="121">
        <v>0.45</v>
      </c>
      <c r="I22" s="98">
        <v>242</v>
      </c>
      <c r="J22" s="252">
        <v>43138</v>
      </c>
      <c r="K22" s="175" t="s">
        <v>131</v>
      </c>
      <c r="L22" s="101"/>
      <c r="M22" s="164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18406.02</v>
      </c>
      <c r="F23" s="125">
        <v>1.85</v>
      </c>
      <c r="I23" s="140">
        <v>229</v>
      </c>
      <c r="J23" s="141">
        <v>43137</v>
      </c>
      <c r="K23" s="100" t="s">
        <v>450</v>
      </c>
      <c r="L23" s="101"/>
      <c r="M23" s="101"/>
    </row>
    <row r="24" spans="2:13" ht="44.25" customHeight="1" thickBot="1">
      <c r="B24" s="111"/>
      <c r="C24" s="126"/>
      <c r="D24" s="127"/>
      <c r="E24" s="128"/>
      <c r="F24" s="129"/>
      <c r="I24" s="140">
        <v>212</v>
      </c>
      <c r="J24" s="144">
        <v>43135</v>
      </c>
      <c r="K24" s="100" t="s">
        <v>451</v>
      </c>
      <c r="L24" s="177"/>
      <c r="M24" s="177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10347.168000000001</v>
      </c>
      <c r="F25" s="134">
        <v>1.04</v>
      </c>
      <c r="I25" s="140">
        <v>349</v>
      </c>
      <c r="J25" s="144">
        <v>43164</v>
      </c>
      <c r="K25" s="100" t="s">
        <v>450</v>
      </c>
      <c r="L25" s="177"/>
      <c r="M25" s="177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12138.024000000001</v>
      </c>
      <c r="F26" s="134">
        <v>1.22</v>
      </c>
      <c r="I26" s="140">
        <v>448</v>
      </c>
      <c r="J26" s="144">
        <v>43172</v>
      </c>
      <c r="K26" s="100" t="s">
        <v>450</v>
      </c>
      <c r="L26" s="177"/>
      <c r="M26" s="177"/>
    </row>
    <row r="27" spans="2:13" ht="60.75" thickBot="1">
      <c r="B27" s="217">
        <v>6</v>
      </c>
      <c r="C27" s="131" t="s">
        <v>476</v>
      </c>
      <c r="D27" s="132" t="s">
        <v>49</v>
      </c>
      <c r="E27" s="133">
        <f>E11/F28*F27</f>
        <v>26663.856000000003</v>
      </c>
      <c r="F27" s="134">
        <v>2.68</v>
      </c>
      <c r="I27" s="172"/>
      <c r="J27" s="159"/>
      <c r="K27" s="100" t="s">
        <v>191</v>
      </c>
      <c r="L27" s="177"/>
      <c r="M27" s="177"/>
    </row>
    <row r="28" spans="2:13" ht="30" customHeight="1" thickBot="1">
      <c r="B28" s="218"/>
      <c r="C28" s="145" t="s">
        <v>19</v>
      </c>
      <c r="D28" s="146"/>
      <c r="E28" s="139">
        <f>E15+E17+E23+E25+E26+E27</f>
        <v>113321.38800000002</v>
      </c>
      <c r="F28" s="134">
        <f>F15+F17+F23+F25+F26+F27</f>
        <v>11.389999999999999</v>
      </c>
      <c r="I28" s="152">
        <v>418</v>
      </c>
      <c r="J28" s="192">
        <v>43178</v>
      </c>
      <c r="K28" s="193" t="s">
        <v>131</v>
      </c>
      <c r="L28" s="177">
        <v>5</v>
      </c>
      <c r="M28" s="177"/>
    </row>
    <row r="29" spans="2:13" ht="30" customHeight="1" thickBot="1">
      <c r="B29" s="217">
        <v>7</v>
      </c>
      <c r="C29" s="131" t="s">
        <v>20</v>
      </c>
      <c r="D29" s="147" t="s">
        <v>536</v>
      </c>
      <c r="E29" s="133">
        <f>E8*F29*12</f>
        <v>16913.64</v>
      </c>
      <c r="F29" s="134">
        <v>1.7</v>
      </c>
      <c r="I29" s="98">
        <v>425</v>
      </c>
      <c r="J29" s="159">
        <v>43180</v>
      </c>
      <c r="K29" s="209" t="s">
        <v>201</v>
      </c>
      <c r="L29" s="177">
        <v>7</v>
      </c>
      <c r="M29" s="177"/>
    </row>
    <row r="30" spans="2:13" ht="30" customHeight="1" thickBot="1">
      <c r="B30" s="219"/>
      <c r="C30" s="149" t="s">
        <v>41</v>
      </c>
      <c r="D30" s="150"/>
      <c r="E30" s="151">
        <f>E28+E29</f>
        <v>130235.02800000002</v>
      </c>
      <c r="F30" s="134">
        <f>F29+F28</f>
        <v>13.089999999999998</v>
      </c>
      <c r="I30" s="98">
        <v>346</v>
      </c>
      <c r="J30" s="159">
        <v>43161</v>
      </c>
      <c r="K30" s="209" t="s">
        <v>246</v>
      </c>
      <c r="L30" s="177">
        <v>14</v>
      </c>
      <c r="M30" s="177"/>
    </row>
    <row r="31" spans="2:13" ht="15.75">
      <c r="B31" s="156" t="s">
        <v>84</v>
      </c>
      <c r="C31" s="156"/>
      <c r="D31" s="156"/>
      <c r="E31" s="157">
        <v>8</v>
      </c>
      <c r="I31" s="98">
        <v>402</v>
      </c>
      <c r="J31" s="214">
        <v>43173</v>
      </c>
      <c r="K31" s="209" t="s">
        <v>518</v>
      </c>
      <c r="L31" s="177">
        <v>6</v>
      </c>
      <c r="M31" s="177"/>
    </row>
    <row r="32" spans="2:13" ht="63">
      <c r="B32" s="161" t="s">
        <v>79</v>
      </c>
      <c r="C32" s="161"/>
      <c r="D32" s="161"/>
      <c r="E32" s="162">
        <f>K12</f>
        <v>9830.9600000000009</v>
      </c>
      <c r="I32" s="140">
        <v>555</v>
      </c>
      <c r="J32" s="159">
        <v>43202</v>
      </c>
      <c r="K32" s="160" t="s">
        <v>454</v>
      </c>
      <c r="L32" s="177"/>
      <c r="M32" s="177"/>
    </row>
    <row r="33" spans="4:13" ht="15.75">
      <c r="F33" s="158"/>
      <c r="I33" s="140"/>
      <c r="J33" s="159"/>
      <c r="K33" s="100" t="s">
        <v>213</v>
      </c>
      <c r="L33" s="177"/>
      <c r="M33" s="177"/>
    </row>
    <row r="34" spans="4:13" ht="63">
      <c r="D34" s="163" t="s">
        <v>80</v>
      </c>
      <c r="E34" s="163"/>
      <c r="I34" s="140">
        <v>717</v>
      </c>
      <c r="J34" s="159">
        <v>43233</v>
      </c>
      <c r="K34" s="160" t="s">
        <v>453</v>
      </c>
      <c r="L34" s="177"/>
      <c r="M34" s="177"/>
    </row>
    <row r="35" spans="4:13" ht="15.75">
      <c r="I35" s="140">
        <v>768</v>
      </c>
      <c r="J35" s="159">
        <v>43250</v>
      </c>
      <c r="K35" s="160" t="s">
        <v>239</v>
      </c>
      <c r="L35" s="177">
        <v>12</v>
      </c>
      <c r="M35" s="177"/>
    </row>
    <row r="36" spans="4:13" ht="31.5">
      <c r="I36" s="140">
        <v>725</v>
      </c>
      <c r="J36" s="159">
        <v>43241</v>
      </c>
      <c r="K36" s="160" t="s">
        <v>240</v>
      </c>
      <c r="L36" s="177">
        <v>9</v>
      </c>
      <c r="M36" s="177"/>
    </row>
    <row r="37" spans="4:13" ht="15.75">
      <c r="I37" s="140"/>
      <c r="J37" s="159"/>
      <c r="K37" s="168" t="s">
        <v>253</v>
      </c>
      <c r="L37" s="177"/>
      <c r="M37" s="177"/>
    </row>
    <row r="38" spans="4:13" ht="15.75">
      <c r="I38" s="140">
        <v>799</v>
      </c>
      <c r="J38" s="159">
        <v>43256</v>
      </c>
      <c r="K38" s="168" t="s">
        <v>264</v>
      </c>
      <c r="L38" s="177"/>
      <c r="M38" s="177"/>
    </row>
    <row r="39" spans="4:13" ht="15.75">
      <c r="I39" s="140"/>
      <c r="J39" s="159"/>
      <c r="K39" s="168" t="s">
        <v>276</v>
      </c>
      <c r="L39" s="177"/>
      <c r="M39" s="177"/>
    </row>
    <row r="40" spans="4:13" ht="31.5">
      <c r="I40" s="140"/>
      <c r="J40" s="159">
        <v>43328</v>
      </c>
      <c r="K40" s="100" t="s">
        <v>146</v>
      </c>
      <c r="L40" s="177"/>
      <c r="M40" s="177"/>
    </row>
    <row r="41" spans="4:13" ht="15.75">
      <c r="I41" s="140">
        <v>1022</v>
      </c>
      <c r="J41" s="159">
        <v>43297</v>
      </c>
      <c r="K41" s="168" t="s">
        <v>264</v>
      </c>
      <c r="L41" s="177" t="s">
        <v>284</v>
      </c>
      <c r="M41" s="177"/>
    </row>
    <row r="42" spans="4:13" ht="15.75">
      <c r="I42" s="140">
        <v>1086</v>
      </c>
      <c r="J42" s="159">
        <v>43308</v>
      </c>
      <c r="K42" s="160" t="s">
        <v>264</v>
      </c>
      <c r="L42" s="177" t="s">
        <v>285</v>
      </c>
      <c r="M42" s="177"/>
    </row>
    <row r="43" spans="4:13" ht="31.5">
      <c r="I43" s="140"/>
      <c r="J43" s="173">
        <v>43328</v>
      </c>
      <c r="K43" s="100" t="s">
        <v>146</v>
      </c>
      <c r="L43" s="177"/>
      <c r="M43" s="177"/>
    </row>
    <row r="44" spans="4:13" ht="15.75">
      <c r="I44" s="140"/>
      <c r="J44" s="159"/>
      <c r="K44" s="168" t="s">
        <v>319</v>
      </c>
      <c r="L44" s="177"/>
      <c r="M44" s="177"/>
    </row>
    <row r="45" spans="4:13" ht="15.75">
      <c r="I45" s="140"/>
      <c r="J45" s="159"/>
      <c r="K45" s="168" t="s">
        <v>320</v>
      </c>
      <c r="L45" s="177"/>
      <c r="M45" s="177"/>
    </row>
    <row r="46" spans="4:13" ht="15.75">
      <c r="I46" s="140"/>
      <c r="J46" s="159"/>
      <c r="K46" s="168" t="s">
        <v>368</v>
      </c>
      <c r="L46" s="177"/>
      <c r="M46" s="177"/>
    </row>
    <row r="47" spans="4:13" ht="31.5">
      <c r="I47" s="140"/>
      <c r="J47" s="174" t="s">
        <v>370</v>
      </c>
      <c r="K47" s="175" t="s">
        <v>371</v>
      </c>
      <c r="L47" s="177"/>
      <c r="M47" s="177"/>
    </row>
    <row r="48" spans="4:13" ht="15.75">
      <c r="I48" s="140"/>
      <c r="J48" s="159"/>
      <c r="K48" s="168" t="s">
        <v>376</v>
      </c>
      <c r="L48" s="177"/>
      <c r="M48" s="177"/>
    </row>
    <row r="49" spans="9:13" ht="15.75">
      <c r="I49" s="140"/>
      <c r="J49" s="159"/>
      <c r="K49" s="168" t="s">
        <v>420</v>
      </c>
      <c r="L49" s="177"/>
      <c r="M49" s="177"/>
    </row>
    <row r="50" spans="9:13" ht="63">
      <c r="I50" s="140"/>
      <c r="J50" s="159">
        <v>43405</v>
      </c>
      <c r="K50" s="100" t="s">
        <v>430</v>
      </c>
      <c r="L50" s="177"/>
      <c r="M50" s="177"/>
    </row>
    <row r="51" spans="9:13" ht="15.75">
      <c r="I51" s="190" t="s">
        <v>466</v>
      </c>
      <c r="J51" s="159">
        <v>43431</v>
      </c>
      <c r="K51" s="168" t="s">
        <v>467</v>
      </c>
      <c r="L51" s="177"/>
      <c r="M51" s="177"/>
    </row>
    <row r="52" spans="9:13" ht="15.75">
      <c r="I52" s="190"/>
      <c r="J52" s="159"/>
      <c r="K52" s="168" t="s">
        <v>497</v>
      </c>
      <c r="L52" s="177"/>
      <c r="M52" s="177"/>
    </row>
    <row r="53" spans="9:13" ht="15.75">
      <c r="I53" s="190">
        <v>1753</v>
      </c>
      <c r="J53" s="159">
        <v>43444</v>
      </c>
      <c r="K53" s="168" t="s">
        <v>504</v>
      </c>
      <c r="L53" s="177"/>
      <c r="M53" s="177"/>
    </row>
    <row r="54" spans="9:13" ht="15.75">
      <c r="I54" s="190">
        <v>1770</v>
      </c>
      <c r="J54" s="159">
        <v>43445</v>
      </c>
      <c r="K54" s="168" t="s">
        <v>503</v>
      </c>
      <c r="L54" s="177"/>
      <c r="M54" s="177"/>
    </row>
    <row r="55" spans="9:13" ht="15.75">
      <c r="I55" s="190"/>
      <c r="J55" s="159"/>
      <c r="K55" s="168" t="s">
        <v>264</v>
      </c>
      <c r="L55" s="177" t="s">
        <v>542</v>
      </c>
      <c r="M55" s="177"/>
    </row>
    <row r="56" spans="9:13" ht="15.75">
      <c r="I56" s="190"/>
      <c r="J56" s="159"/>
      <c r="K56" s="168"/>
      <c r="L56" s="177"/>
      <c r="M56" s="177"/>
    </row>
    <row r="57" spans="9:13" ht="15.75">
      <c r="I57" s="190"/>
      <c r="J57" s="159"/>
      <c r="K57" s="168"/>
      <c r="L57" s="177"/>
      <c r="M57" s="177"/>
    </row>
    <row r="58" spans="9:13" ht="15.75">
      <c r="I58" s="190"/>
      <c r="J58" s="159"/>
      <c r="K58" s="168"/>
      <c r="L58" s="177"/>
      <c r="M58" s="177"/>
    </row>
    <row r="59" spans="9:13" ht="47.25">
      <c r="I59" s="154"/>
      <c r="J59" s="155"/>
      <c r="K59" s="178" t="s">
        <v>126</v>
      </c>
      <c r="L59" s="100" t="s">
        <v>119</v>
      </c>
      <c r="M59" s="135"/>
    </row>
    <row r="60" spans="9:13" ht="31.5">
      <c r="I60" s="135"/>
      <c r="J60" s="179"/>
      <c r="K60" s="180" t="s">
        <v>96</v>
      </c>
      <c r="L60" s="181" t="s">
        <v>97</v>
      </c>
      <c r="M60" s="135"/>
    </row>
    <row r="61" spans="9:13" ht="63">
      <c r="I61" s="135"/>
      <c r="J61" s="179"/>
      <c r="K61" s="181" t="s">
        <v>526</v>
      </c>
      <c r="L61" s="181" t="s">
        <v>99</v>
      </c>
      <c r="M61" s="135"/>
    </row>
    <row r="62" spans="9:13" ht="78.75">
      <c r="I62" s="135"/>
      <c r="J62" s="179" t="s">
        <v>124</v>
      </c>
      <c r="K62" s="182" t="s">
        <v>527</v>
      </c>
      <c r="L62" s="100" t="s">
        <v>119</v>
      </c>
      <c r="M62" s="135"/>
    </row>
    <row r="63" spans="9:13" ht="63">
      <c r="I63" s="135"/>
      <c r="J63" s="179" t="s">
        <v>123</v>
      </c>
      <c r="K63" s="182" t="s">
        <v>101</v>
      </c>
      <c r="L63" s="100" t="s">
        <v>119</v>
      </c>
      <c r="M63" s="135"/>
    </row>
    <row r="64" spans="9:13" ht="63">
      <c r="I64" s="135"/>
      <c r="J64" s="179"/>
      <c r="K64" s="182" t="s">
        <v>528</v>
      </c>
      <c r="L64" s="100" t="s">
        <v>119</v>
      </c>
      <c r="M64" s="135"/>
    </row>
    <row r="65" spans="9:13" ht="15.75">
      <c r="I65" s="135"/>
      <c r="J65" s="179"/>
      <c r="K65" s="182" t="s">
        <v>529</v>
      </c>
      <c r="L65" s="175" t="s">
        <v>122</v>
      </c>
      <c r="M65" s="135"/>
    </row>
    <row r="66" spans="9:13" ht="31.5">
      <c r="I66" s="135"/>
      <c r="J66" s="179"/>
      <c r="K66" s="181" t="s">
        <v>109</v>
      </c>
      <c r="L66" s="181" t="s">
        <v>110</v>
      </c>
      <c r="M66" s="100"/>
    </row>
    <row r="67" spans="9:13" ht="78.75">
      <c r="I67" s="135"/>
      <c r="J67" s="179"/>
      <c r="K67" s="182" t="s">
        <v>111</v>
      </c>
      <c r="L67" s="100" t="s">
        <v>104</v>
      </c>
      <c r="M67" s="175"/>
    </row>
    <row r="68" spans="9:13" ht="78.75">
      <c r="I68" s="135"/>
      <c r="J68" s="179"/>
      <c r="K68" s="182" t="s">
        <v>103</v>
      </c>
      <c r="L68" s="100" t="s">
        <v>104</v>
      </c>
      <c r="M68" s="135"/>
    </row>
    <row r="69" spans="9:13" ht="63">
      <c r="I69" s="135"/>
      <c r="J69" s="179"/>
      <c r="K69" s="181" t="s">
        <v>105</v>
      </c>
      <c r="L69" s="181" t="s">
        <v>106</v>
      </c>
      <c r="M69" s="135"/>
    </row>
    <row r="70" spans="9:13" ht="78.75">
      <c r="I70" s="135"/>
      <c r="J70" s="179"/>
      <c r="K70" s="181" t="s">
        <v>107</v>
      </c>
      <c r="L70" s="181" t="s">
        <v>108</v>
      </c>
      <c r="M70" s="135"/>
    </row>
    <row r="71" spans="9:13" ht="31.5">
      <c r="I71" s="135"/>
      <c r="J71" s="179"/>
      <c r="K71" s="181" t="s">
        <v>112</v>
      </c>
      <c r="L71" s="181" t="s">
        <v>113</v>
      </c>
      <c r="M71" s="135"/>
    </row>
    <row r="72" spans="9:13" ht="63">
      <c r="I72" s="135"/>
      <c r="J72" s="179"/>
      <c r="K72" s="181" t="s">
        <v>530</v>
      </c>
      <c r="L72" s="181" t="s">
        <v>115</v>
      </c>
      <c r="M72" s="135"/>
    </row>
    <row r="73" spans="9:13" ht="94.5">
      <c r="I73" s="135"/>
      <c r="J73" s="179"/>
      <c r="K73" s="184" t="s">
        <v>531</v>
      </c>
      <c r="L73" s="100" t="s">
        <v>117</v>
      </c>
      <c r="M73" s="135"/>
    </row>
    <row r="74" spans="9:13" ht="15.75">
      <c r="I74" s="135"/>
      <c r="J74" s="185"/>
      <c r="K74" s="181" t="s">
        <v>118</v>
      </c>
      <c r="L74" s="181" t="s">
        <v>120</v>
      </c>
      <c r="M74" s="135"/>
    </row>
    <row r="77" spans="9:13">
      <c r="J77" s="202"/>
      <c r="K77" s="203"/>
    </row>
    <row r="78" spans="9:13">
      <c r="J78" s="202"/>
      <c r="K78" s="203"/>
    </row>
  </sheetData>
  <sheetProtection sheet="1" objects="1" scenarios="1"/>
  <mergeCells count="19">
    <mergeCell ref="D34:E34"/>
    <mergeCell ref="I9:J9"/>
    <mergeCell ref="I11:J11"/>
    <mergeCell ref="I13:L13"/>
    <mergeCell ref="B31:D31"/>
    <mergeCell ref="C5:D5"/>
    <mergeCell ref="C6:D6"/>
    <mergeCell ref="D7:E7"/>
    <mergeCell ref="B32:D32"/>
    <mergeCell ref="B15:B16"/>
    <mergeCell ref="C15:D15"/>
    <mergeCell ref="E15:E16"/>
    <mergeCell ref="C16:D16"/>
    <mergeCell ref="B17:B22"/>
    <mergeCell ref="C17:D17"/>
    <mergeCell ref="B23:B24"/>
    <mergeCell ref="C23:C24"/>
    <mergeCell ref="D23:D24"/>
    <mergeCell ref="E23:E24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B1:M70"/>
  <sheetViews>
    <sheetView topLeftCell="A15" zoomScale="115" zoomScaleNormal="115" workbookViewId="0">
      <selection activeCell="A15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7109375" style="62" customWidth="1"/>
    <col min="9" max="9" width="9.140625" style="62"/>
    <col min="10" max="10" width="12.5703125" style="62" customWidth="1"/>
    <col min="11" max="11" width="69.85546875" style="62" customWidth="1"/>
    <col min="12" max="12" width="18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62</v>
      </c>
      <c r="E7" s="69"/>
    </row>
    <row r="8" spans="2:13" ht="15.75">
      <c r="C8" s="70" t="s">
        <v>31</v>
      </c>
      <c r="D8" s="71" t="s">
        <v>47</v>
      </c>
      <c r="E8" s="68">
        <v>861.3</v>
      </c>
    </row>
    <row r="9" spans="2:13" ht="15.75">
      <c r="C9" s="70" t="s">
        <v>32</v>
      </c>
      <c r="D9" s="71" t="s">
        <v>48</v>
      </c>
      <c r="E9" s="68">
        <v>13.09</v>
      </c>
      <c r="I9" s="72" t="s">
        <v>81</v>
      </c>
      <c r="J9" s="72"/>
      <c r="K9" s="62">
        <f>E8*(E9-1.7)</f>
        <v>9810.2070000000003</v>
      </c>
      <c r="L9" s="74"/>
    </row>
    <row r="10" spans="2:13" ht="15.75">
      <c r="C10" s="70" t="s">
        <v>434</v>
      </c>
      <c r="D10" s="71" t="s">
        <v>48</v>
      </c>
      <c r="E10" s="68">
        <f>E9-1.7</f>
        <v>11.39</v>
      </c>
      <c r="I10" s="75"/>
      <c r="J10" s="75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117722.484</v>
      </c>
      <c r="I11" s="79" t="s">
        <v>82</v>
      </c>
      <c r="J11" s="79"/>
      <c r="K11" s="186">
        <f>24826.58-9810.22</f>
        <v>15016.360000000002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102706.124</v>
      </c>
      <c r="I12" s="81" t="s">
        <v>83</v>
      </c>
      <c r="J12" s="81"/>
      <c r="K12" s="241">
        <f>25871.74-9810.22</f>
        <v>16061.520000000002</v>
      </c>
      <c r="L12" s="74"/>
    </row>
    <row r="13" spans="2:13" ht="19.5" thickBot="1">
      <c r="C13" s="83"/>
      <c r="D13" s="84"/>
      <c r="I13" s="85" t="str">
        <f>D7</f>
        <v>п.Ишня, ул. Мелиораторов, дом 1а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92"/>
    </row>
    <row r="15" spans="2:13" ht="47.25">
      <c r="B15" s="93" t="s">
        <v>39</v>
      </c>
      <c r="C15" s="94" t="s">
        <v>7</v>
      </c>
      <c r="D15" s="95"/>
      <c r="E15" s="96">
        <f>E11/F28*F15</f>
        <v>24495.372000000003</v>
      </c>
      <c r="F15" s="187">
        <v>2.37</v>
      </c>
      <c r="I15" s="98">
        <v>183</v>
      </c>
      <c r="J15" s="99">
        <v>43131</v>
      </c>
      <c r="K15" s="100" t="s">
        <v>450</v>
      </c>
      <c r="L15" s="101"/>
      <c r="M15" s="101"/>
    </row>
    <row r="16" spans="2:13" ht="33.75" customHeight="1" thickBot="1">
      <c r="B16" s="102"/>
      <c r="C16" s="250" t="s">
        <v>135</v>
      </c>
      <c r="D16" s="251"/>
      <c r="E16" s="105"/>
      <c r="F16" s="106"/>
      <c r="I16" s="98">
        <v>178</v>
      </c>
      <c r="J16" s="107">
        <v>43130</v>
      </c>
      <c r="K16" s="100" t="s">
        <v>451</v>
      </c>
      <c r="L16" s="101"/>
      <c r="M16" s="101"/>
    </row>
    <row r="17" spans="2:13" ht="38.25" customHeight="1">
      <c r="B17" s="93" t="s">
        <v>40</v>
      </c>
      <c r="C17" s="94" t="s">
        <v>44</v>
      </c>
      <c r="D17" s="108"/>
      <c r="E17" s="109">
        <f>E18+E19+E20+E21+E22</f>
        <v>23048.387999999999</v>
      </c>
      <c r="F17" s="110">
        <f>F18+F19+F20+F21+F22</f>
        <v>2.23</v>
      </c>
      <c r="I17" s="98">
        <v>101</v>
      </c>
      <c r="J17" s="107">
        <v>43122</v>
      </c>
      <c r="K17" s="100" t="s">
        <v>450</v>
      </c>
      <c r="L17" s="101"/>
      <c r="M17" s="101"/>
    </row>
    <row r="18" spans="2:13" ht="47.25">
      <c r="B18" s="111"/>
      <c r="C18" s="112" t="s">
        <v>45</v>
      </c>
      <c r="D18" s="113" t="s">
        <v>73</v>
      </c>
      <c r="E18" s="114">
        <f>E11/F28*F18</f>
        <v>12402.72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/>
    </row>
    <row r="19" spans="2:13" ht="31.5">
      <c r="B19" s="111"/>
      <c r="C19" s="112" t="s">
        <v>10</v>
      </c>
      <c r="D19" s="116"/>
      <c r="E19" s="114">
        <f>E11/F27*F19</f>
        <v>0</v>
      </c>
      <c r="F19" s="115">
        <v>0</v>
      </c>
      <c r="I19" s="253">
        <v>1</v>
      </c>
      <c r="J19" s="99">
        <v>43125</v>
      </c>
      <c r="K19" s="100" t="s">
        <v>170</v>
      </c>
      <c r="L19" s="101">
        <v>6</v>
      </c>
      <c r="M19" s="101"/>
    </row>
    <row r="20" spans="2:13" ht="66.75" customHeight="1">
      <c r="B20" s="111"/>
      <c r="C20" s="112" t="s">
        <v>11</v>
      </c>
      <c r="D20" s="116" t="s">
        <v>50</v>
      </c>
      <c r="E20" s="114">
        <f>E11/F28*F20</f>
        <v>0</v>
      </c>
      <c r="F20" s="115"/>
      <c r="I20" s="98"/>
      <c r="J20" s="99">
        <v>43124</v>
      </c>
      <c r="K20" s="100" t="s">
        <v>146</v>
      </c>
      <c r="L20" s="101"/>
      <c r="M20" s="101"/>
    </row>
    <row r="21" spans="2:13" ht="47.25">
      <c r="B21" s="111"/>
      <c r="C21" s="112" t="s">
        <v>12</v>
      </c>
      <c r="D21" s="116" t="s">
        <v>74</v>
      </c>
      <c r="E21" s="114">
        <f>E11/F28*F21</f>
        <v>5994.6480000000001</v>
      </c>
      <c r="F21" s="115">
        <v>0.57999999999999996</v>
      </c>
      <c r="I21" s="98"/>
      <c r="J21" s="107">
        <v>43152</v>
      </c>
      <c r="K21" s="100" t="s">
        <v>450</v>
      </c>
      <c r="L21" s="101"/>
      <c r="M21" s="101"/>
    </row>
    <row r="22" spans="2:13" ht="33" customHeight="1" thickBot="1">
      <c r="B22" s="102"/>
      <c r="C22" s="118" t="s">
        <v>13</v>
      </c>
      <c r="D22" s="119" t="s">
        <v>51</v>
      </c>
      <c r="E22" s="114">
        <f>E11/F28*F22</f>
        <v>4651.0200000000004</v>
      </c>
      <c r="F22" s="121">
        <v>0.45</v>
      </c>
      <c r="I22" s="98">
        <v>253</v>
      </c>
      <c r="J22" s="99">
        <v>43139</v>
      </c>
      <c r="K22" s="100" t="s">
        <v>171</v>
      </c>
      <c r="L22" s="101">
        <v>9</v>
      </c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19120.86</v>
      </c>
      <c r="F23" s="125">
        <v>1.85</v>
      </c>
      <c r="I23" s="140">
        <v>229</v>
      </c>
      <c r="J23" s="141">
        <v>43137</v>
      </c>
      <c r="K23" s="100" t="s">
        <v>450</v>
      </c>
      <c r="L23" s="101"/>
      <c r="M23" s="101"/>
    </row>
    <row r="24" spans="2:13" ht="48" thickBot="1">
      <c r="B24" s="111"/>
      <c r="C24" s="126"/>
      <c r="D24" s="127"/>
      <c r="E24" s="128"/>
      <c r="F24" s="129"/>
      <c r="I24" s="140">
        <v>212</v>
      </c>
      <c r="J24" s="144">
        <v>43135</v>
      </c>
      <c r="K24" s="100" t="s">
        <v>452</v>
      </c>
      <c r="L24" s="190"/>
      <c r="M24" s="194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10749.024000000001</v>
      </c>
      <c r="F25" s="134">
        <v>1.04</v>
      </c>
      <c r="I25" s="140">
        <v>349</v>
      </c>
      <c r="J25" s="144">
        <v>43164</v>
      </c>
      <c r="K25" s="100" t="s">
        <v>450</v>
      </c>
      <c r="L25" s="190"/>
      <c r="M25" s="194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12609.432000000001</v>
      </c>
      <c r="F26" s="134">
        <v>1.22</v>
      </c>
      <c r="I26" s="140">
        <v>448</v>
      </c>
      <c r="J26" s="144">
        <v>43172</v>
      </c>
      <c r="K26" s="100" t="s">
        <v>450</v>
      </c>
      <c r="L26" s="190"/>
      <c r="M26" s="194"/>
    </row>
    <row r="27" spans="2:13" ht="60.75" thickBot="1">
      <c r="B27" s="217">
        <v>6</v>
      </c>
      <c r="C27" s="131" t="s">
        <v>476</v>
      </c>
      <c r="D27" s="132" t="s">
        <v>49</v>
      </c>
      <c r="E27" s="133">
        <f>E11/F28*F27</f>
        <v>27699.408000000003</v>
      </c>
      <c r="F27" s="134">
        <v>2.68</v>
      </c>
      <c r="I27" s="172">
        <v>417</v>
      </c>
      <c r="J27" s="159">
        <v>43178</v>
      </c>
      <c r="K27" s="220" t="s">
        <v>131</v>
      </c>
      <c r="L27" s="190">
        <v>14</v>
      </c>
      <c r="M27" s="194"/>
    </row>
    <row r="28" spans="2:13" ht="28.5" customHeight="1" thickBot="1">
      <c r="B28" s="218"/>
      <c r="C28" s="145" t="s">
        <v>19</v>
      </c>
      <c r="D28" s="146"/>
      <c r="E28" s="139">
        <f>E15+E17+E23+E25+E26+E27</f>
        <v>117722.484</v>
      </c>
      <c r="F28" s="134">
        <f>F15+F17+F23+F25+F26+F27</f>
        <v>11.389999999999999</v>
      </c>
      <c r="I28" s="172">
        <v>404</v>
      </c>
      <c r="J28" s="159">
        <v>43173</v>
      </c>
      <c r="K28" s="193" t="s">
        <v>519</v>
      </c>
      <c r="L28" s="190">
        <v>12</v>
      </c>
      <c r="M28" s="194"/>
    </row>
    <row r="29" spans="2:13" ht="28.5" customHeight="1" thickBot="1">
      <c r="B29" s="217">
        <v>7</v>
      </c>
      <c r="C29" s="131" t="s">
        <v>20</v>
      </c>
      <c r="D29" s="147" t="s">
        <v>536</v>
      </c>
      <c r="E29" s="133">
        <f>E8*F29*12</f>
        <v>17570.519999999997</v>
      </c>
      <c r="F29" s="134">
        <v>1.7</v>
      </c>
      <c r="I29" s="172"/>
      <c r="J29" s="159"/>
      <c r="K29" s="100" t="s">
        <v>191</v>
      </c>
      <c r="L29" s="190"/>
      <c r="M29" s="194"/>
    </row>
    <row r="30" spans="2:13" ht="28.5" customHeight="1" thickBot="1">
      <c r="B30" s="148"/>
      <c r="C30" s="149" t="s">
        <v>41</v>
      </c>
      <c r="D30" s="150"/>
      <c r="E30" s="151">
        <f>E28+E29</f>
        <v>135293.00399999999</v>
      </c>
      <c r="F30" s="134">
        <f>F29+F28</f>
        <v>13.089999999999998</v>
      </c>
      <c r="I30" s="172" t="s">
        <v>207</v>
      </c>
      <c r="J30" s="159">
        <v>43182</v>
      </c>
      <c r="K30" s="254" t="s">
        <v>208</v>
      </c>
      <c r="L30" s="190">
        <v>12</v>
      </c>
      <c r="M30" s="194"/>
    </row>
    <row r="31" spans="2:13" ht="63">
      <c r="I31" s="140">
        <v>555</v>
      </c>
      <c r="J31" s="159">
        <v>43202</v>
      </c>
      <c r="K31" s="160" t="s">
        <v>453</v>
      </c>
      <c r="L31" s="190"/>
      <c r="M31" s="194"/>
    </row>
    <row r="32" spans="2:13" ht="15.75">
      <c r="B32" s="156" t="s">
        <v>84</v>
      </c>
      <c r="C32" s="156"/>
      <c r="D32" s="156"/>
      <c r="E32" s="255">
        <v>3.15</v>
      </c>
      <c r="F32" s="158"/>
      <c r="I32" s="140"/>
      <c r="J32" s="159"/>
      <c r="K32" s="100" t="s">
        <v>213</v>
      </c>
      <c r="L32" s="190"/>
      <c r="M32" s="177"/>
    </row>
    <row r="33" spans="2:13" ht="63">
      <c r="B33" s="161" t="s">
        <v>79</v>
      </c>
      <c r="C33" s="161"/>
      <c r="D33" s="161"/>
      <c r="E33" s="162">
        <f>K12</f>
        <v>16061.520000000002</v>
      </c>
      <c r="I33" s="140">
        <v>717</v>
      </c>
      <c r="J33" s="159">
        <v>43233</v>
      </c>
      <c r="K33" s="160" t="s">
        <v>454</v>
      </c>
      <c r="L33" s="190"/>
      <c r="M33" s="194"/>
    </row>
    <row r="34" spans="2:13" ht="15.75">
      <c r="D34" s="163"/>
      <c r="E34" s="163"/>
      <c r="I34" s="140">
        <v>744</v>
      </c>
      <c r="J34" s="159">
        <v>43245</v>
      </c>
      <c r="K34" s="160" t="s">
        <v>238</v>
      </c>
      <c r="L34" s="190"/>
      <c r="M34" s="194"/>
    </row>
    <row r="35" spans="2:13" ht="15.75">
      <c r="I35" s="140"/>
      <c r="J35" s="159"/>
      <c r="K35" s="168" t="s">
        <v>253</v>
      </c>
      <c r="L35" s="190"/>
      <c r="M35" s="194"/>
    </row>
    <row r="36" spans="2:13" ht="15.75">
      <c r="D36" s="163" t="s">
        <v>80</v>
      </c>
      <c r="E36" s="163"/>
      <c r="I36" s="140">
        <v>801</v>
      </c>
      <c r="J36" s="159">
        <v>43256</v>
      </c>
      <c r="K36" s="160" t="s">
        <v>263</v>
      </c>
      <c r="L36" s="190"/>
      <c r="M36" s="194"/>
    </row>
    <row r="37" spans="2:13" ht="15.75">
      <c r="I37" s="140"/>
      <c r="J37" s="159"/>
      <c r="K37" s="168" t="s">
        <v>276</v>
      </c>
      <c r="L37" s="190"/>
      <c r="M37" s="194"/>
    </row>
    <row r="38" spans="2:13" ht="31.5">
      <c r="I38" s="140"/>
      <c r="J38" s="159">
        <v>43328</v>
      </c>
      <c r="K38" s="100" t="s">
        <v>146</v>
      </c>
      <c r="L38" s="190"/>
      <c r="M38" s="194"/>
    </row>
    <row r="39" spans="2:13" ht="15.75">
      <c r="I39" s="140">
        <v>1023</v>
      </c>
      <c r="J39" s="159">
        <v>43297</v>
      </c>
      <c r="K39" s="160" t="s">
        <v>254</v>
      </c>
      <c r="L39" s="190"/>
      <c r="M39" s="194"/>
    </row>
    <row r="40" spans="2:13" ht="15.75">
      <c r="I40" s="140">
        <v>1087</v>
      </c>
      <c r="J40" s="159">
        <v>43308</v>
      </c>
      <c r="K40" s="160" t="s">
        <v>254</v>
      </c>
      <c r="L40" s="190" t="s">
        <v>283</v>
      </c>
      <c r="M40" s="194"/>
    </row>
    <row r="41" spans="2:13" ht="15.75">
      <c r="I41" s="140" t="s">
        <v>303</v>
      </c>
      <c r="J41" s="159">
        <v>43319</v>
      </c>
      <c r="K41" s="160" t="s">
        <v>304</v>
      </c>
      <c r="L41" s="190">
        <v>4</v>
      </c>
      <c r="M41" s="194"/>
    </row>
    <row r="42" spans="2:13" ht="31.5">
      <c r="I42" s="140"/>
      <c r="J42" s="173">
        <v>43328</v>
      </c>
      <c r="K42" s="100" t="s">
        <v>146</v>
      </c>
      <c r="L42" s="190"/>
      <c r="M42" s="194"/>
    </row>
    <row r="43" spans="2:13" ht="15.75">
      <c r="I43" s="140" t="s">
        <v>314</v>
      </c>
      <c r="J43" s="159">
        <v>43357</v>
      </c>
      <c r="K43" s="160" t="s">
        <v>315</v>
      </c>
      <c r="L43" s="190" t="s">
        <v>316</v>
      </c>
      <c r="M43" s="194"/>
    </row>
    <row r="44" spans="2:13" ht="15.75">
      <c r="I44" s="140"/>
      <c r="J44" s="159"/>
      <c r="K44" s="168" t="s">
        <v>319</v>
      </c>
      <c r="L44" s="190"/>
      <c r="M44" s="194"/>
    </row>
    <row r="45" spans="2:13" ht="15.75">
      <c r="I45" s="140"/>
      <c r="J45" s="159"/>
      <c r="K45" s="168" t="s">
        <v>320</v>
      </c>
      <c r="L45" s="190"/>
      <c r="M45" s="194"/>
    </row>
    <row r="46" spans="2:13" ht="15.75">
      <c r="I46" s="140"/>
      <c r="J46" s="159"/>
      <c r="K46" s="168" t="s">
        <v>368</v>
      </c>
      <c r="L46" s="190"/>
      <c r="M46" s="194"/>
    </row>
    <row r="47" spans="2:13" ht="15.75">
      <c r="I47" s="140"/>
      <c r="J47" s="159"/>
      <c r="K47" s="168" t="s">
        <v>376</v>
      </c>
      <c r="L47" s="190"/>
      <c r="M47" s="194"/>
    </row>
    <row r="48" spans="2:13" ht="15.75">
      <c r="I48" s="140"/>
      <c r="J48" s="159"/>
      <c r="K48" s="168" t="s">
        <v>420</v>
      </c>
      <c r="L48" s="190"/>
      <c r="M48" s="194"/>
    </row>
    <row r="49" spans="9:13" ht="63">
      <c r="I49" s="140"/>
      <c r="J49" s="159">
        <v>43405</v>
      </c>
      <c r="K49" s="160" t="s">
        <v>430</v>
      </c>
      <c r="L49" s="190"/>
      <c r="M49" s="194"/>
    </row>
    <row r="50" spans="9:13" ht="15.75">
      <c r="I50" s="190"/>
      <c r="J50" s="159"/>
      <c r="K50" s="160" t="s">
        <v>494</v>
      </c>
      <c r="L50" s="190"/>
      <c r="M50" s="194"/>
    </row>
    <row r="51" spans="9:13" ht="15.75">
      <c r="I51" s="190">
        <v>1769</v>
      </c>
      <c r="J51" s="159">
        <v>43445</v>
      </c>
      <c r="K51" s="160" t="s">
        <v>503</v>
      </c>
      <c r="L51" s="190"/>
      <c r="M51" s="194"/>
    </row>
    <row r="52" spans="9:13" ht="15.75">
      <c r="I52" s="190"/>
      <c r="J52" s="159"/>
      <c r="K52" s="160" t="s">
        <v>254</v>
      </c>
      <c r="L52" s="190" t="s">
        <v>543</v>
      </c>
      <c r="M52" s="194"/>
    </row>
    <row r="53" spans="9:13" ht="15.75">
      <c r="I53" s="243"/>
      <c r="J53" s="192"/>
      <c r="K53" s="210" t="s">
        <v>546</v>
      </c>
      <c r="L53" s="194"/>
      <c r="M53" s="194"/>
    </row>
    <row r="54" spans="9:13" ht="15.75">
      <c r="I54" s="194"/>
      <c r="J54" s="214"/>
      <c r="K54" s="209"/>
      <c r="L54" s="248"/>
      <c r="M54" s="194"/>
    </row>
    <row r="55" spans="9:13" ht="31.5">
      <c r="I55" s="154"/>
      <c r="J55" s="155"/>
      <c r="K55" s="178" t="s">
        <v>126</v>
      </c>
      <c r="L55" s="100" t="s">
        <v>119</v>
      </c>
      <c r="M55" s="135"/>
    </row>
    <row r="56" spans="9:13" ht="31.5">
      <c r="I56" s="135"/>
      <c r="J56" s="179"/>
      <c r="K56" s="180" t="s">
        <v>96</v>
      </c>
      <c r="L56" s="181" t="s">
        <v>97</v>
      </c>
      <c r="M56" s="135"/>
    </row>
    <row r="57" spans="9:13" ht="63">
      <c r="I57" s="135"/>
      <c r="J57" s="179"/>
      <c r="K57" s="181" t="s">
        <v>526</v>
      </c>
      <c r="L57" s="181" t="s">
        <v>99</v>
      </c>
      <c r="M57" s="135"/>
    </row>
    <row r="58" spans="9:13" ht="78.75">
      <c r="I58" s="135"/>
      <c r="J58" s="179" t="s">
        <v>124</v>
      </c>
      <c r="K58" s="182" t="s">
        <v>527</v>
      </c>
      <c r="L58" s="100" t="s">
        <v>119</v>
      </c>
      <c r="M58" s="135"/>
    </row>
    <row r="59" spans="9:13" ht="63">
      <c r="I59" s="135"/>
      <c r="J59" s="179" t="s">
        <v>123</v>
      </c>
      <c r="K59" s="182" t="s">
        <v>101</v>
      </c>
      <c r="L59" s="100" t="s">
        <v>119</v>
      </c>
      <c r="M59" s="135"/>
    </row>
    <row r="60" spans="9:13" ht="63">
      <c r="I60" s="135"/>
      <c r="J60" s="179"/>
      <c r="K60" s="182" t="s">
        <v>528</v>
      </c>
      <c r="L60" s="100" t="s">
        <v>119</v>
      </c>
      <c r="M60" s="135"/>
    </row>
    <row r="61" spans="9:13" ht="15.75">
      <c r="I61" s="135"/>
      <c r="J61" s="179"/>
      <c r="K61" s="182" t="s">
        <v>529</v>
      </c>
      <c r="L61" s="175" t="s">
        <v>122</v>
      </c>
      <c r="M61" s="135"/>
    </row>
    <row r="62" spans="9:13" ht="31.5">
      <c r="I62" s="135"/>
      <c r="J62" s="179"/>
      <c r="K62" s="181" t="s">
        <v>109</v>
      </c>
      <c r="L62" s="181" t="s">
        <v>110</v>
      </c>
      <c r="M62" s="100"/>
    </row>
    <row r="63" spans="9:13" ht="63">
      <c r="I63" s="135"/>
      <c r="J63" s="179"/>
      <c r="K63" s="182" t="s">
        <v>111</v>
      </c>
      <c r="L63" s="100" t="s">
        <v>104</v>
      </c>
      <c r="M63" s="175"/>
    </row>
    <row r="64" spans="9:13" ht="63">
      <c r="I64" s="135"/>
      <c r="J64" s="179"/>
      <c r="K64" s="182" t="s">
        <v>103</v>
      </c>
      <c r="L64" s="100" t="s">
        <v>104</v>
      </c>
      <c r="M64" s="135"/>
    </row>
    <row r="65" spans="9:13" ht="47.25">
      <c r="I65" s="135"/>
      <c r="J65" s="179"/>
      <c r="K65" s="181" t="s">
        <v>105</v>
      </c>
      <c r="L65" s="181" t="s">
        <v>106</v>
      </c>
      <c r="M65" s="135"/>
    </row>
    <row r="66" spans="9:13" ht="47.25">
      <c r="I66" s="135"/>
      <c r="J66" s="179"/>
      <c r="K66" s="181" t="s">
        <v>107</v>
      </c>
      <c r="L66" s="181" t="s">
        <v>108</v>
      </c>
      <c r="M66" s="135"/>
    </row>
    <row r="67" spans="9:13" ht="31.5">
      <c r="I67" s="135"/>
      <c r="J67" s="179"/>
      <c r="K67" s="181" t="s">
        <v>112</v>
      </c>
      <c r="L67" s="181" t="s">
        <v>113</v>
      </c>
      <c r="M67" s="135"/>
    </row>
    <row r="68" spans="9:13" ht="63">
      <c r="I68" s="135"/>
      <c r="J68" s="179"/>
      <c r="K68" s="181" t="s">
        <v>530</v>
      </c>
      <c r="L68" s="181" t="s">
        <v>115</v>
      </c>
      <c r="M68" s="135"/>
    </row>
    <row r="69" spans="9:13" ht="94.5">
      <c r="I69" s="135"/>
      <c r="J69" s="179"/>
      <c r="K69" s="184" t="s">
        <v>531</v>
      </c>
      <c r="L69" s="100" t="s">
        <v>117</v>
      </c>
      <c r="M69" s="135"/>
    </row>
    <row r="70" spans="9:13" ht="15.75">
      <c r="I70" s="135"/>
      <c r="J70" s="185"/>
      <c r="K70" s="181" t="s">
        <v>118</v>
      </c>
      <c r="L70" s="181" t="s">
        <v>120</v>
      </c>
      <c r="M70" s="135"/>
    </row>
  </sheetData>
  <sheetProtection sheet="1" objects="1" scenarios="1"/>
  <mergeCells count="20">
    <mergeCell ref="I9:J9"/>
    <mergeCell ref="I11:J11"/>
    <mergeCell ref="I13:L13"/>
    <mergeCell ref="B32:D32"/>
    <mergeCell ref="B23:B24"/>
    <mergeCell ref="C23:C24"/>
    <mergeCell ref="D23:D24"/>
    <mergeCell ref="E23:E24"/>
    <mergeCell ref="B17:B22"/>
    <mergeCell ref="C17:D17"/>
    <mergeCell ref="D34:E34"/>
    <mergeCell ref="D36:E36"/>
    <mergeCell ref="C5:D5"/>
    <mergeCell ref="C6:D6"/>
    <mergeCell ref="D7:E7"/>
    <mergeCell ref="B33:D33"/>
    <mergeCell ref="B15:B16"/>
    <mergeCell ref="C15:D15"/>
    <mergeCell ref="E15:E16"/>
    <mergeCell ref="C16:D16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B1:M111"/>
  <sheetViews>
    <sheetView zoomScale="115" zoomScaleNormal="115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4.42578125" style="62" customWidth="1"/>
    <col min="9" max="9" width="9.140625" style="62"/>
    <col min="10" max="10" width="13" style="62" customWidth="1"/>
    <col min="11" max="11" width="69" style="62" customWidth="1"/>
    <col min="12" max="12" width="21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61</v>
      </c>
      <c r="E7" s="69"/>
      <c r="I7" s="62" t="s">
        <v>85</v>
      </c>
    </row>
    <row r="8" spans="2:13" ht="15.75">
      <c r="C8" s="70" t="s">
        <v>31</v>
      </c>
      <c r="D8" s="71" t="s">
        <v>47</v>
      </c>
      <c r="E8" s="68">
        <v>1420.4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62">
        <f>E8*(E9-1.7)</f>
        <v>17996.468000000001</v>
      </c>
      <c r="L9" s="74"/>
    </row>
    <row r="10" spans="2:13" ht="15.75">
      <c r="C10" s="70" t="s">
        <v>434</v>
      </c>
      <c r="D10" s="71" t="s">
        <v>48</v>
      </c>
      <c r="E10" s="68">
        <f>E9-1.7</f>
        <v>12.67</v>
      </c>
      <c r="I10" s="75"/>
      <c r="J10" s="75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215957.61600000001</v>
      </c>
      <c r="I11" s="79" t="s">
        <v>82</v>
      </c>
      <c r="J11" s="79"/>
      <c r="K11" s="186">
        <f>57506.35-17996.49</f>
        <v>39509.86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176447.75599999999</v>
      </c>
      <c r="I12" s="81" t="s">
        <v>83</v>
      </c>
      <c r="J12" s="81"/>
      <c r="K12" s="241">
        <f>60773.5-17996.49</f>
        <v>42777.009999999995</v>
      </c>
      <c r="L12" s="74"/>
    </row>
    <row r="13" spans="2:13" ht="19.5" thickBot="1">
      <c r="C13" s="83"/>
      <c r="D13" s="84"/>
      <c r="I13" s="85" t="str">
        <f>D7</f>
        <v>п.Ишня, ул. Фрунзенская, дом 9</v>
      </c>
      <c r="J13" s="85"/>
      <c r="K13" s="85"/>
      <c r="L13" s="85"/>
      <c r="M13" s="86"/>
    </row>
    <row r="14" spans="2:13" ht="15.75" thickBot="1">
      <c r="B14" s="87" t="s">
        <v>35</v>
      </c>
      <c r="C14" s="88" t="s">
        <v>36</v>
      </c>
      <c r="D14" s="89" t="s">
        <v>37</v>
      </c>
      <c r="E14" s="88" t="s">
        <v>38</v>
      </c>
      <c r="I14" s="204" t="s">
        <v>54</v>
      </c>
      <c r="J14" s="204" t="s">
        <v>55</v>
      </c>
      <c r="K14" s="204" t="s">
        <v>52</v>
      </c>
      <c r="L14" s="204" t="s">
        <v>53</v>
      </c>
      <c r="M14" s="205" t="s">
        <v>90</v>
      </c>
    </row>
    <row r="15" spans="2:13" ht="16.5">
      <c r="B15" s="93" t="s">
        <v>39</v>
      </c>
      <c r="C15" s="94" t="s">
        <v>7</v>
      </c>
      <c r="D15" s="95"/>
      <c r="E15" s="96">
        <f>E11/F28*F15</f>
        <v>30169.295999999998</v>
      </c>
      <c r="F15" s="187">
        <v>1.77</v>
      </c>
      <c r="I15" s="98">
        <v>134</v>
      </c>
      <c r="J15" s="200">
        <v>43126</v>
      </c>
      <c r="K15" s="100" t="s">
        <v>140</v>
      </c>
      <c r="L15" s="177"/>
      <c r="M15" s="101"/>
    </row>
    <row r="16" spans="2:13" ht="43.5" customHeight="1" thickBot="1">
      <c r="B16" s="102"/>
      <c r="C16" s="250" t="s">
        <v>460</v>
      </c>
      <c r="D16" s="251"/>
      <c r="E16" s="105"/>
      <c r="F16" s="106"/>
      <c r="I16" s="98">
        <v>81</v>
      </c>
      <c r="J16" s="200">
        <v>43117</v>
      </c>
      <c r="K16" s="209" t="s">
        <v>172</v>
      </c>
      <c r="L16" s="177">
        <v>3.6</v>
      </c>
      <c r="M16" s="101"/>
    </row>
    <row r="17" spans="2:13" ht="33.75" customHeight="1">
      <c r="B17" s="93" t="s">
        <v>40</v>
      </c>
      <c r="C17" s="94" t="s">
        <v>44</v>
      </c>
      <c r="D17" s="108"/>
      <c r="E17" s="109">
        <f>E18+E19+E20+E21+E22</f>
        <v>70054.127999999997</v>
      </c>
      <c r="F17" s="110">
        <f>F18+F19+F20+F21+F22</f>
        <v>4.1100000000000003</v>
      </c>
      <c r="I17" s="98">
        <v>66</v>
      </c>
      <c r="J17" s="200">
        <v>43115</v>
      </c>
      <c r="K17" s="193" t="s">
        <v>173</v>
      </c>
      <c r="L17" s="256">
        <v>43254</v>
      </c>
      <c r="M17" s="101"/>
    </row>
    <row r="18" spans="2:13" ht="45">
      <c r="B18" s="111"/>
      <c r="C18" s="112" t="s">
        <v>45</v>
      </c>
      <c r="D18" s="113" t="s">
        <v>138</v>
      </c>
      <c r="E18" s="114">
        <f>E11/F28*F18</f>
        <v>20453.759999999998</v>
      </c>
      <c r="F18" s="115">
        <v>1.2</v>
      </c>
      <c r="I18" s="98">
        <v>38</v>
      </c>
      <c r="J18" s="99">
        <v>43110</v>
      </c>
      <c r="K18" s="100" t="s">
        <v>140</v>
      </c>
      <c r="L18" s="101"/>
      <c r="M18" s="101"/>
    </row>
    <row r="19" spans="2:13" ht="30">
      <c r="B19" s="111"/>
      <c r="C19" s="112" t="s">
        <v>10</v>
      </c>
      <c r="D19" s="116" t="s">
        <v>139</v>
      </c>
      <c r="E19" s="114">
        <f>E11/F28*F19</f>
        <v>10226.879999999999</v>
      </c>
      <c r="F19" s="115">
        <v>0.6</v>
      </c>
      <c r="I19" s="98">
        <v>7</v>
      </c>
      <c r="J19" s="99">
        <v>43109</v>
      </c>
      <c r="K19" s="167" t="s">
        <v>125</v>
      </c>
      <c r="L19" s="101">
        <v>2</v>
      </c>
      <c r="M19" s="101"/>
    </row>
    <row r="20" spans="2:13" ht="57" customHeight="1">
      <c r="B20" s="111"/>
      <c r="C20" s="112" t="s">
        <v>11</v>
      </c>
      <c r="D20" s="116" t="s">
        <v>50</v>
      </c>
      <c r="E20" s="114">
        <f>E11/F28*F20</f>
        <v>21817.344000000001</v>
      </c>
      <c r="F20" s="115">
        <v>1.28</v>
      </c>
      <c r="I20" s="98">
        <v>6</v>
      </c>
      <c r="J20" s="99">
        <v>43109</v>
      </c>
      <c r="K20" s="100" t="s">
        <v>174</v>
      </c>
      <c r="L20" s="101">
        <v>1</v>
      </c>
      <c r="M20" s="101"/>
    </row>
    <row r="21" spans="2:13" ht="45">
      <c r="B21" s="111"/>
      <c r="C21" s="112" t="s">
        <v>12</v>
      </c>
      <c r="D21" s="116" t="s">
        <v>74</v>
      </c>
      <c r="E21" s="114">
        <f>E11/F28*F21</f>
        <v>9885.9839999999986</v>
      </c>
      <c r="F21" s="115">
        <v>0.57999999999999996</v>
      </c>
      <c r="I21" s="98">
        <v>2</v>
      </c>
      <c r="J21" s="99">
        <v>43102</v>
      </c>
      <c r="K21" s="100" t="s">
        <v>125</v>
      </c>
      <c r="L21" s="101">
        <v>2</v>
      </c>
      <c r="M21" s="101"/>
    </row>
    <row r="22" spans="2:13" ht="33" customHeight="1" thickBot="1">
      <c r="B22" s="102"/>
      <c r="C22" s="118" t="s">
        <v>13</v>
      </c>
      <c r="D22" s="119" t="s">
        <v>51</v>
      </c>
      <c r="E22" s="114">
        <f>E11/F28*F22</f>
        <v>7670.16</v>
      </c>
      <c r="F22" s="121">
        <v>0.45</v>
      </c>
      <c r="I22" s="98">
        <v>183</v>
      </c>
      <c r="J22" s="99">
        <v>43131</v>
      </c>
      <c r="K22" s="100" t="s">
        <v>451</v>
      </c>
      <c r="L22" s="101"/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31532.880000000001</v>
      </c>
      <c r="F23" s="125">
        <v>1.85</v>
      </c>
      <c r="I23" s="98">
        <v>178</v>
      </c>
      <c r="J23" s="107">
        <v>43130</v>
      </c>
      <c r="K23" s="100" t="s">
        <v>450</v>
      </c>
      <c r="L23" s="101"/>
      <c r="M23" s="101"/>
    </row>
    <row r="24" spans="2:13" ht="48" thickBot="1">
      <c r="B24" s="111"/>
      <c r="C24" s="126"/>
      <c r="D24" s="127"/>
      <c r="E24" s="128"/>
      <c r="F24" s="129"/>
      <c r="I24" s="98">
        <v>101</v>
      </c>
      <c r="J24" s="107">
        <v>43122</v>
      </c>
      <c r="K24" s="100" t="s">
        <v>450</v>
      </c>
      <c r="L24" s="101"/>
      <c r="M24" s="101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17726.592000000001</v>
      </c>
      <c r="F25" s="134">
        <v>1.04</v>
      </c>
      <c r="I25" s="98">
        <v>74</v>
      </c>
      <c r="J25" s="107">
        <v>43111</v>
      </c>
      <c r="K25" s="100" t="s">
        <v>144</v>
      </c>
      <c r="L25" s="101"/>
      <c r="M25" s="101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20794.655999999999</v>
      </c>
      <c r="F26" s="134">
        <v>1.22</v>
      </c>
      <c r="I26" s="98"/>
      <c r="J26" s="99"/>
      <c r="K26" s="100" t="s">
        <v>145</v>
      </c>
      <c r="L26" s="101"/>
      <c r="M26" s="101"/>
    </row>
    <row r="27" spans="2:13" ht="60.75" thickBot="1">
      <c r="B27" s="217">
        <v>6</v>
      </c>
      <c r="C27" s="131" t="s">
        <v>476</v>
      </c>
      <c r="D27" s="132" t="s">
        <v>49</v>
      </c>
      <c r="E27" s="133">
        <f>E11/F28*F27</f>
        <v>45680.063999999998</v>
      </c>
      <c r="F27" s="134">
        <v>2.68</v>
      </c>
      <c r="I27" s="98"/>
      <c r="J27" s="99">
        <v>43124</v>
      </c>
      <c r="K27" s="100" t="s">
        <v>146</v>
      </c>
      <c r="L27" s="101"/>
      <c r="M27" s="101"/>
    </row>
    <row r="28" spans="2:13" ht="48" customHeight="1" thickBot="1">
      <c r="B28" s="218"/>
      <c r="C28" s="145" t="s">
        <v>19</v>
      </c>
      <c r="D28" s="146"/>
      <c r="E28" s="139">
        <f>E15+E17+E23+E25+E26+E27</f>
        <v>215957.61599999998</v>
      </c>
      <c r="F28" s="134">
        <f>F15+F17+F23+F25+F26+F27</f>
        <v>12.67</v>
      </c>
      <c r="I28" s="98"/>
      <c r="J28" s="107">
        <v>43152</v>
      </c>
      <c r="K28" s="100" t="s">
        <v>450</v>
      </c>
      <c r="L28" s="101"/>
      <c r="M28" s="101"/>
    </row>
    <row r="29" spans="2:13" ht="42" customHeight="1" thickBot="1">
      <c r="B29" s="217">
        <v>7</v>
      </c>
      <c r="C29" s="131" t="s">
        <v>20</v>
      </c>
      <c r="D29" s="147" t="s">
        <v>536</v>
      </c>
      <c r="E29" s="133">
        <f>E8*F29*12</f>
        <v>28976.160000000003</v>
      </c>
      <c r="F29" s="134">
        <v>1.7</v>
      </c>
      <c r="I29" s="140">
        <v>229</v>
      </c>
      <c r="J29" s="141">
        <v>43137</v>
      </c>
      <c r="K29" s="100" t="s">
        <v>450</v>
      </c>
      <c r="L29" s="101"/>
      <c r="M29" s="101"/>
    </row>
    <row r="30" spans="2:13" ht="53.25" customHeight="1" thickBot="1">
      <c r="B30" s="148"/>
      <c r="C30" s="149" t="s">
        <v>41</v>
      </c>
      <c r="D30" s="150"/>
      <c r="E30" s="151">
        <f>E28+E29</f>
        <v>244933.77599999998</v>
      </c>
      <c r="F30" s="134">
        <f>F29+F28</f>
        <v>14.37</v>
      </c>
      <c r="I30" s="140">
        <v>212</v>
      </c>
      <c r="J30" s="144">
        <v>43135</v>
      </c>
      <c r="K30" s="100" t="s">
        <v>450</v>
      </c>
      <c r="L30" s="190"/>
      <c r="M30" s="190"/>
    </row>
    <row r="31" spans="2:13" ht="47.25">
      <c r="I31" s="140">
        <v>349</v>
      </c>
      <c r="J31" s="144">
        <v>43164</v>
      </c>
      <c r="K31" s="100" t="s">
        <v>451</v>
      </c>
      <c r="L31" s="190"/>
      <c r="M31" s="190"/>
    </row>
    <row r="32" spans="2:13" ht="47.25">
      <c r="B32" s="156" t="s">
        <v>84</v>
      </c>
      <c r="C32" s="156"/>
      <c r="D32" s="156"/>
      <c r="E32" s="195" t="s">
        <v>436</v>
      </c>
      <c r="F32" s="158"/>
      <c r="I32" s="140">
        <v>448</v>
      </c>
      <c r="J32" s="144">
        <v>43172</v>
      </c>
      <c r="K32" s="100" t="s">
        <v>450</v>
      </c>
      <c r="L32" s="190"/>
      <c r="M32" s="190"/>
    </row>
    <row r="33" spans="2:13" ht="18.75">
      <c r="B33" s="161" t="s">
        <v>79</v>
      </c>
      <c r="C33" s="161"/>
      <c r="D33" s="161"/>
      <c r="E33" s="162">
        <f>K12</f>
        <v>42777.009999999995</v>
      </c>
      <c r="I33" s="140"/>
      <c r="J33" s="159"/>
      <c r="K33" s="100" t="s">
        <v>190</v>
      </c>
      <c r="L33" s="190"/>
      <c r="M33" s="190"/>
    </row>
    <row r="34" spans="2:13" ht="15.75">
      <c r="D34" s="163"/>
      <c r="E34" s="163"/>
      <c r="I34" s="140"/>
      <c r="J34" s="159"/>
      <c r="K34" s="100" t="s">
        <v>191</v>
      </c>
      <c r="L34" s="190"/>
      <c r="M34" s="190"/>
    </row>
    <row r="35" spans="2:13" ht="15.75">
      <c r="I35" s="140">
        <v>343</v>
      </c>
      <c r="J35" s="159">
        <v>43160</v>
      </c>
      <c r="K35" s="257" t="s">
        <v>125</v>
      </c>
      <c r="L35" s="190">
        <v>14</v>
      </c>
      <c r="M35" s="190"/>
    </row>
    <row r="36" spans="2:13" ht="63">
      <c r="D36" s="163" t="s">
        <v>80</v>
      </c>
      <c r="E36" s="163"/>
      <c r="I36" s="140">
        <v>555</v>
      </c>
      <c r="J36" s="159">
        <v>43202</v>
      </c>
      <c r="K36" s="160" t="s">
        <v>453</v>
      </c>
      <c r="L36" s="190"/>
      <c r="M36" s="190"/>
    </row>
    <row r="37" spans="2:13" ht="15.75">
      <c r="I37" s="140"/>
      <c r="J37" s="159"/>
      <c r="K37" s="100" t="s">
        <v>213</v>
      </c>
      <c r="L37" s="190"/>
      <c r="M37" s="190"/>
    </row>
    <row r="38" spans="2:13" ht="15.75">
      <c r="I38" s="140">
        <v>612</v>
      </c>
      <c r="J38" s="159">
        <v>43210</v>
      </c>
      <c r="K38" s="257" t="s">
        <v>233</v>
      </c>
      <c r="L38" s="190">
        <v>3</v>
      </c>
      <c r="M38" s="190"/>
    </row>
    <row r="39" spans="2:13" ht="15.75">
      <c r="I39" s="152">
        <v>619</v>
      </c>
      <c r="J39" s="208">
        <v>43213</v>
      </c>
      <c r="K39" s="210" t="s">
        <v>234</v>
      </c>
      <c r="L39" s="194">
        <v>2</v>
      </c>
      <c r="M39" s="197"/>
    </row>
    <row r="40" spans="2:13" ht="15.75">
      <c r="I40" s="140">
        <v>641</v>
      </c>
      <c r="J40" s="159">
        <v>43216</v>
      </c>
      <c r="K40" s="193" t="s">
        <v>125</v>
      </c>
      <c r="L40" s="190">
        <v>2</v>
      </c>
      <c r="M40" s="190"/>
    </row>
    <row r="41" spans="2:13" ht="19.5" customHeight="1">
      <c r="I41" s="140">
        <v>492</v>
      </c>
      <c r="J41" s="159">
        <v>43191</v>
      </c>
      <c r="K41" s="257" t="s">
        <v>520</v>
      </c>
      <c r="L41" s="190">
        <v>3</v>
      </c>
      <c r="M41" s="190"/>
    </row>
    <row r="42" spans="2:13" ht="15.75">
      <c r="I42" s="140">
        <v>553</v>
      </c>
      <c r="J42" s="159">
        <v>43201</v>
      </c>
      <c r="K42" s="257" t="s">
        <v>125</v>
      </c>
      <c r="L42" s="190">
        <v>4</v>
      </c>
      <c r="M42" s="190"/>
    </row>
    <row r="43" spans="2:13" ht="15.75">
      <c r="I43" s="152">
        <v>572</v>
      </c>
      <c r="J43" s="208">
        <v>43206</v>
      </c>
      <c r="K43" s="210" t="s">
        <v>125</v>
      </c>
      <c r="L43" s="194">
        <v>2</v>
      </c>
      <c r="M43" s="197"/>
    </row>
    <row r="44" spans="2:13" ht="63">
      <c r="I44" s="140">
        <v>717</v>
      </c>
      <c r="J44" s="159">
        <v>43233</v>
      </c>
      <c r="K44" s="160" t="s">
        <v>454</v>
      </c>
      <c r="L44" s="194"/>
      <c r="M44" s="197"/>
    </row>
    <row r="45" spans="2:13" ht="15.75">
      <c r="I45" s="140">
        <v>675</v>
      </c>
      <c r="J45" s="159">
        <v>43227</v>
      </c>
      <c r="K45" s="210" t="s">
        <v>236</v>
      </c>
      <c r="L45" s="190"/>
      <c r="M45" s="190"/>
    </row>
    <row r="46" spans="2:13" ht="15.75">
      <c r="I46" s="152"/>
      <c r="J46" s="192"/>
      <c r="K46" s="100" t="s">
        <v>242</v>
      </c>
      <c r="L46" s="194"/>
      <c r="M46" s="194"/>
    </row>
    <row r="47" spans="2:13" ht="15.75">
      <c r="I47" s="152">
        <v>846</v>
      </c>
      <c r="J47" s="192">
        <v>43264</v>
      </c>
      <c r="K47" s="193" t="s">
        <v>270</v>
      </c>
      <c r="L47" s="194"/>
      <c r="M47" s="194"/>
    </row>
    <row r="48" spans="2:13" ht="15.75">
      <c r="I48" s="152">
        <v>838</v>
      </c>
      <c r="J48" s="192">
        <v>43260</v>
      </c>
      <c r="K48" s="210" t="s">
        <v>271</v>
      </c>
      <c r="L48" s="194">
        <v>1</v>
      </c>
      <c r="M48" s="194"/>
    </row>
    <row r="49" spans="9:13" ht="15.75">
      <c r="I49" s="152"/>
      <c r="J49" s="192"/>
      <c r="K49" s="168" t="s">
        <v>276</v>
      </c>
      <c r="L49" s="194"/>
      <c r="M49" s="194"/>
    </row>
    <row r="50" spans="9:13" ht="15.75">
      <c r="I50" s="152">
        <v>971</v>
      </c>
      <c r="J50" s="192">
        <v>43291</v>
      </c>
      <c r="K50" s="210" t="s">
        <v>521</v>
      </c>
      <c r="L50" s="194">
        <v>4</v>
      </c>
      <c r="M50" s="194"/>
    </row>
    <row r="51" spans="9:13" ht="31.5">
      <c r="I51" s="152">
        <v>980</v>
      </c>
      <c r="J51" s="192">
        <v>43292</v>
      </c>
      <c r="K51" s="258" t="s">
        <v>297</v>
      </c>
      <c r="L51" s="194">
        <v>4</v>
      </c>
      <c r="M51" s="194"/>
    </row>
    <row r="52" spans="9:13" ht="15.75">
      <c r="I52" s="152">
        <v>1051</v>
      </c>
      <c r="J52" s="192">
        <v>43301</v>
      </c>
      <c r="K52" s="210" t="s">
        <v>298</v>
      </c>
      <c r="L52" s="194">
        <v>3</v>
      </c>
      <c r="M52" s="194"/>
    </row>
    <row r="53" spans="9:13" ht="15.75">
      <c r="I53" s="152">
        <v>1065</v>
      </c>
      <c r="J53" s="192">
        <v>43305</v>
      </c>
      <c r="K53" s="210" t="s">
        <v>271</v>
      </c>
      <c r="L53" s="194">
        <v>2</v>
      </c>
      <c r="M53" s="194"/>
    </row>
    <row r="54" spans="9:13" ht="15.75">
      <c r="I54" s="152">
        <v>1098</v>
      </c>
      <c r="J54" s="192">
        <v>43311</v>
      </c>
      <c r="K54" s="193" t="s">
        <v>270</v>
      </c>
      <c r="L54" s="194">
        <v>2</v>
      </c>
      <c r="M54" s="194"/>
    </row>
    <row r="55" spans="9:13" ht="31.5">
      <c r="I55" s="152"/>
      <c r="J55" s="173">
        <v>43332</v>
      </c>
      <c r="K55" s="100" t="s">
        <v>146</v>
      </c>
      <c r="L55" s="194"/>
      <c r="M55" s="194"/>
    </row>
    <row r="56" spans="9:13" ht="15.75">
      <c r="I56" s="194" t="s">
        <v>308</v>
      </c>
      <c r="J56" s="192">
        <v>43356</v>
      </c>
      <c r="K56" s="257" t="s">
        <v>309</v>
      </c>
      <c r="L56" s="194">
        <v>15</v>
      </c>
      <c r="M56" s="194"/>
    </row>
    <row r="57" spans="9:13" ht="15.75">
      <c r="I57" s="152"/>
      <c r="J57" s="192"/>
      <c r="K57" s="168" t="s">
        <v>319</v>
      </c>
      <c r="L57" s="194"/>
      <c r="M57" s="194"/>
    </row>
    <row r="58" spans="9:13" ht="15.75">
      <c r="I58" s="152"/>
      <c r="J58" s="192"/>
      <c r="K58" s="168" t="s">
        <v>320</v>
      </c>
      <c r="L58" s="194"/>
      <c r="M58" s="194"/>
    </row>
    <row r="59" spans="9:13" ht="15.75">
      <c r="I59" s="152">
        <v>1112</v>
      </c>
      <c r="J59" s="192">
        <v>43313</v>
      </c>
      <c r="K59" s="193" t="s">
        <v>522</v>
      </c>
      <c r="L59" s="194">
        <v>6</v>
      </c>
      <c r="M59" s="194"/>
    </row>
    <row r="60" spans="9:13" ht="78.75">
      <c r="I60" s="98"/>
      <c r="J60" s="200">
        <v>43313</v>
      </c>
      <c r="K60" s="258" t="s">
        <v>322</v>
      </c>
      <c r="L60" s="177">
        <v>3</v>
      </c>
      <c r="M60" s="177"/>
    </row>
    <row r="61" spans="9:13" ht="15.75">
      <c r="I61" s="152">
        <v>1143</v>
      </c>
      <c r="J61" s="192">
        <v>43322</v>
      </c>
      <c r="K61" s="193" t="s">
        <v>323</v>
      </c>
      <c r="L61" s="194">
        <v>1</v>
      </c>
      <c r="M61" s="194"/>
    </row>
    <row r="62" spans="9:13" ht="15.75">
      <c r="I62" s="98">
        <v>1158</v>
      </c>
      <c r="J62" s="200">
        <v>43327</v>
      </c>
      <c r="K62" s="193" t="s">
        <v>323</v>
      </c>
      <c r="L62" s="177">
        <v>1</v>
      </c>
      <c r="M62" s="177"/>
    </row>
    <row r="63" spans="9:13" ht="15.75">
      <c r="I63" s="152">
        <v>1162</v>
      </c>
      <c r="J63" s="192">
        <v>43328</v>
      </c>
      <c r="K63" s="193" t="s">
        <v>324</v>
      </c>
      <c r="L63" s="194" t="s">
        <v>325</v>
      </c>
      <c r="M63" s="194"/>
    </row>
    <row r="64" spans="9:13" ht="15.75">
      <c r="I64" s="98">
        <v>1170</v>
      </c>
      <c r="J64" s="200">
        <v>43329</v>
      </c>
      <c r="K64" s="193" t="s">
        <v>326</v>
      </c>
      <c r="L64" s="177">
        <v>1</v>
      </c>
      <c r="M64" s="177"/>
    </row>
    <row r="65" spans="9:13" ht="15.75">
      <c r="I65" s="98">
        <v>1225</v>
      </c>
      <c r="J65" s="200">
        <v>43343</v>
      </c>
      <c r="K65" s="210" t="s">
        <v>327</v>
      </c>
      <c r="L65" s="177">
        <v>15</v>
      </c>
      <c r="M65" s="177"/>
    </row>
    <row r="66" spans="9:13" ht="15.75">
      <c r="I66" s="152">
        <v>1339</v>
      </c>
      <c r="J66" s="192">
        <v>43371</v>
      </c>
      <c r="K66" s="210" t="s">
        <v>351</v>
      </c>
      <c r="L66" s="194">
        <v>7</v>
      </c>
      <c r="M66" s="194"/>
    </row>
    <row r="67" spans="9:13" ht="15.75">
      <c r="I67" s="98">
        <v>1248</v>
      </c>
      <c r="J67" s="200">
        <v>43349</v>
      </c>
      <c r="K67" s="210" t="s">
        <v>363</v>
      </c>
      <c r="L67" s="177" t="s">
        <v>364</v>
      </c>
      <c r="M67" s="177"/>
    </row>
    <row r="68" spans="9:13" ht="15.75">
      <c r="I68" s="152">
        <v>1234</v>
      </c>
      <c r="J68" s="192">
        <v>43347</v>
      </c>
      <c r="K68" s="210" t="s">
        <v>523</v>
      </c>
      <c r="L68" s="194" t="s">
        <v>365</v>
      </c>
      <c r="M68" s="194"/>
    </row>
    <row r="69" spans="9:13" ht="15.75">
      <c r="I69" s="98">
        <v>1230</v>
      </c>
      <c r="J69" s="200">
        <v>43346</v>
      </c>
      <c r="K69" s="257" t="s">
        <v>366</v>
      </c>
      <c r="L69" s="177">
        <v>15</v>
      </c>
      <c r="M69" s="177"/>
    </row>
    <row r="70" spans="9:13" ht="15.75">
      <c r="I70" s="152">
        <v>1229</v>
      </c>
      <c r="J70" s="192">
        <v>43346</v>
      </c>
      <c r="K70" s="257" t="s">
        <v>367</v>
      </c>
      <c r="L70" s="194">
        <v>17</v>
      </c>
      <c r="M70" s="194"/>
    </row>
    <row r="71" spans="9:13" ht="15.75">
      <c r="I71" s="98"/>
      <c r="J71" s="200"/>
      <c r="K71" s="168" t="s">
        <v>368</v>
      </c>
      <c r="L71" s="177"/>
      <c r="M71" s="177"/>
    </row>
    <row r="72" spans="9:13" ht="31.5">
      <c r="I72" s="152"/>
      <c r="J72" s="174" t="s">
        <v>370</v>
      </c>
      <c r="K72" s="175" t="s">
        <v>371</v>
      </c>
      <c r="L72" s="194"/>
      <c r="M72" s="194"/>
    </row>
    <row r="73" spans="9:13" ht="15.75">
      <c r="I73" s="98"/>
      <c r="J73" s="200"/>
      <c r="K73" s="168" t="s">
        <v>376</v>
      </c>
      <c r="L73" s="177"/>
      <c r="M73" s="177"/>
    </row>
    <row r="74" spans="9:13" ht="31.5">
      <c r="I74" s="152">
        <v>1549</v>
      </c>
      <c r="J74" s="192">
        <v>43403</v>
      </c>
      <c r="K74" s="259" t="s">
        <v>388</v>
      </c>
      <c r="L74" s="194">
        <v>14</v>
      </c>
      <c r="M74" s="194"/>
    </row>
    <row r="75" spans="9:13" ht="15.75">
      <c r="I75" s="98">
        <v>1550</v>
      </c>
      <c r="J75" s="200">
        <v>43403</v>
      </c>
      <c r="K75" s="257" t="s">
        <v>389</v>
      </c>
      <c r="L75" s="177" t="s">
        <v>365</v>
      </c>
      <c r="M75" s="177"/>
    </row>
    <row r="76" spans="9:13" ht="15.75">
      <c r="I76" s="152">
        <v>1452</v>
      </c>
      <c r="J76" s="192">
        <v>43385</v>
      </c>
      <c r="K76" s="257" t="s">
        <v>390</v>
      </c>
      <c r="L76" s="194" t="s">
        <v>391</v>
      </c>
      <c r="M76" s="194"/>
    </row>
    <row r="77" spans="9:13" ht="15.75">
      <c r="I77" s="98">
        <v>1401</v>
      </c>
      <c r="J77" s="200">
        <v>43382</v>
      </c>
      <c r="K77" s="175" t="s">
        <v>371</v>
      </c>
      <c r="L77" s="177">
        <v>14</v>
      </c>
      <c r="M77" s="177"/>
    </row>
    <row r="78" spans="9:13" ht="15.75">
      <c r="I78" s="152">
        <v>1395</v>
      </c>
      <c r="J78" s="192">
        <v>43381</v>
      </c>
      <c r="K78" s="210" t="s">
        <v>392</v>
      </c>
      <c r="L78" s="194">
        <v>2</v>
      </c>
      <c r="M78" s="194"/>
    </row>
    <row r="79" spans="9:13" ht="15.75">
      <c r="I79" s="152">
        <v>1374</v>
      </c>
      <c r="J79" s="224">
        <v>43377</v>
      </c>
      <c r="K79" s="210" t="s">
        <v>393</v>
      </c>
      <c r="L79" s="194" t="s">
        <v>325</v>
      </c>
      <c r="M79" s="194"/>
    </row>
    <row r="80" spans="9:13" ht="15.75">
      <c r="I80" s="152" t="s">
        <v>396</v>
      </c>
      <c r="J80" s="224">
        <v>43425</v>
      </c>
      <c r="K80" s="211" t="s">
        <v>397</v>
      </c>
      <c r="L80" s="194">
        <v>17</v>
      </c>
      <c r="M80" s="194"/>
    </row>
    <row r="81" spans="9:13" ht="15.75">
      <c r="I81" s="169"/>
      <c r="J81" s="212"/>
      <c r="K81" s="168" t="s">
        <v>420</v>
      </c>
      <c r="L81" s="177"/>
      <c r="M81" s="177"/>
    </row>
    <row r="82" spans="9:13" ht="15.75">
      <c r="I82" s="172" t="s">
        <v>465</v>
      </c>
      <c r="J82" s="159">
        <v>43447</v>
      </c>
      <c r="K82" s="191" t="s">
        <v>424</v>
      </c>
      <c r="L82" s="194">
        <v>4</v>
      </c>
      <c r="M82" s="194"/>
    </row>
    <row r="83" spans="9:13" ht="15.75">
      <c r="I83" s="194" t="s">
        <v>428</v>
      </c>
      <c r="J83" s="224">
        <v>43455</v>
      </c>
      <c r="K83" s="193" t="s">
        <v>429</v>
      </c>
      <c r="L83" s="194">
        <v>6</v>
      </c>
      <c r="M83" s="194"/>
    </row>
    <row r="84" spans="9:13" ht="63">
      <c r="I84" s="152"/>
      <c r="J84" s="159">
        <v>43405</v>
      </c>
      <c r="K84" s="243" t="s">
        <v>431</v>
      </c>
      <c r="L84" s="194"/>
      <c r="M84" s="194"/>
    </row>
    <row r="85" spans="9:13" ht="15.75">
      <c r="I85" s="177"/>
      <c r="J85" s="159"/>
      <c r="K85" s="243" t="s">
        <v>494</v>
      </c>
      <c r="L85" s="177"/>
      <c r="M85" s="177"/>
    </row>
    <row r="86" spans="9:13" ht="15.75">
      <c r="I86" s="194">
        <v>1726</v>
      </c>
      <c r="J86" s="192">
        <v>43437</v>
      </c>
      <c r="K86" s="211" t="s">
        <v>505</v>
      </c>
      <c r="L86" s="194"/>
      <c r="M86" s="194"/>
    </row>
    <row r="87" spans="9:13" ht="15.75">
      <c r="I87" s="194">
        <v>1782</v>
      </c>
      <c r="J87" s="192">
        <v>43447</v>
      </c>
      <c r="K87" s="211" t="s">
        <v>324</v>
      </c>
      <c r="L87" s="194">
        <v>7</v>
      </c>
      <c r="M87" s="194"/>
    </row>
    <row r="88" spans="9:13" ht="15.75">
      <c r="I88" s="194">
        <v>1907</v>
      </c>
      <c r="J88" s="224">
        <v>43463</v>
      </c>
      <c r="K88" s="211" t="s">
        <v>501</v>
      </c>
      <c r="L88" s="194"/>
      <c r="M88" s="194"/>
    </row>
    <row r="89" spans="9:13" ht="15.75">
      <c r="I89" s="194"/>
      <c r="J89" s="224"/>
      <c r="K89" s="211" t="s">
        <v>544</v>
      </c>
      <c r="L89" s="194"/>
      <c r="M89" s="194"/>
    </row>
    <row r="90" spans="9:13" ht="15.75">
      <c r="I90" s="177"/>
      <c r="J90" s="200"/>
      <c r="K90" s="211" t="s">
        <v>545</v>
      </c>
      <c r="L90" s="177"/>
      <c r="M90" s="177"/>
    </row>
    <row r="91" spans="9:13" ht="31.5">
      <c r="I91" s="194"/>
      <c r="J91" s="192"/>
      <c r="K91" s="225" t="s">
        <v>538</v>
      </c>
      <c r="L91" s="194"/>
      <c r="M91" s="194"/>
    </row>
    <row r="92" spans="9:13" ht="15.75">
      <c r="I92" s="194"/>
      <c r="J92" s="192"/>
      <c r="K92" s="225" t="s">
        <v>539</v>
      </c>
      <c r="L92" s="194"/>
      <c r="M92" s="194"/>
    </row>
    <row r="93" spans="9:13" ht="15.75">
      <c r="I93" s="194"/>
      <c r="J93" s="192"/>
      <c r="K93" s="225" t="s">
        <v>254</v>
      </c>
      <c r="L93" s="194" t="s">
        <v>543</v>
      </c>
      <c r="M93" s="194"/>
    </row>
    <row r="94" spans="9:13" ht="15.75">
      <c r="I94" s="194"/>
      <c r="J94" s="192"/>
      <c r="K94" s="225"/>
      <c r="L94" s="194"/>
      <c r="M94" s="194"/>
    </row>
    <row r="95" spans="9:13" ht="15.75">
      <c r="I95" s="190"/>
      <c r="J95" s="214"/>
      <c r="K95" s="243"/>
      <c r="L95" s="194"/>
      <c r="M95" s="194"/>
    </row>
    <row r="96" spans="9:13" ht="31.5">
      <c r="I96" s="154"/>
      <c r="J96" s="155"/>
      <c r="K96" s="178" t="s">
        <v>126</v>
      </c>
      <c r="L96" s="100" t="s">
        <v>119</v>
      </c>
      <c r="M96" s="135"/>
    </row>
    <row r="97" spans="9:13" ht="31.5">
      <c r="I97" s="135"/>
      <c r="J97" s="179"/>
      <c r="K97" s="180" t="s">
        <v>96</v>
      </c>
      <c r="L97" s="181" t="s">
        <v>97</v>
      </c>
      <c r="M97" s="135"/>
    </row>
    <row r="98" spans="9:13" ht="63">
      <c r="I98" s="135"/>
      <c r="J98" s="179"/>
      <c r="K98" s="181" t="s">
        <v>526</v>
      </c>
      <c r="L98" s="181" t="s">
        <v>99</v>
      </c>
      <c r="M98" s="135"/>
    </row>
    <row r="99" spans="9:13" ht="78.75">
      <c r="I99" s="135"/>
      <c r="J99" s="179" t="s">
        <v>124</v>
      </c>
      <c r="K99" s="182" t="s">
        <v>527</v>
      </c>
      <c r="L99" s="100" t="s">
        <v>119</v>
      </c>
      <c r="M99" s="135"/>
    </row>
    <row r="100" spans="9:13" ht="63">
      <c r="I100" s="135"/>
      <c r="J100" s="179" t="s">
        <v>123</v>
      </c>
      <c r="K100" s="182" t="s">
        <v>101</v>
      </c>
      <c r="L100" s="100" t="s">
        <v>119</v>
      </c>
      <c r="M100" s="135"/>
    </row>
    <row r="101" spans="9:13" ht="63">
      <c r="I101" s="135"/>
      <c r="J101" s="179"/>
      <c r="K101" s="182" t="s">
        <v>528</v>
      </c>
      <c r="L101" s="100" t="s">
        <v>119</v>
      </c>
      <c r="M101" s="135"/>
    </row>
    <row r="102" spans="9:13" ht="15.75">
      <c r="I102" s="135"/>
      <c r="J102" s="179"/>
      <c r="K102" s="182" t="s">
        <v>529</v>
      </c>
      <c r="L102" s="175" t="s">
        <v>122</v>
      </c>
      <c r="M102" s="135"/>
    </row>
    <row r="103" spans="9:13" ht="31.5">
      <c r="I103" s="135"/>
      <c r="J103" s="179"/>
      <c r="K103" s="181" t="s">
        <v>109</v>
      </c>
      <c r="L103" s="181" t="s">
        <v>110</v>
      </c>
      <c r="M103" s="100"/>
    </row>
    <row r="104" spans="9:13" ht="63">
      <c r="I104" s="135"/>
      <c r="J104" s="179"/>
      <c r="K104" s="182" t="s">
        <v>111</v>
      </c>
      <c r="L104" s="100" t="s">
        <v>104</v>
      </c>
      <c r="M104" s="175"/>
    </row>
    <row r="105" spans="9:13" ht="63">
      <c r="I105" s="135"/>
      <c r="J105" s="179"/>
      <c r="K105" s="182" t="s">
        <v>103</v>
      </c>
      <c r="L105" s="100" t="s">
        <v>104</v>
      </c>
      <c r="M105" s="135"/>
    </row>
    <row r="106" spans="9:13" ht="47.25">
      <c r="I106" s="135"/>
      <c r="J106" s="179"/>
      <c r="K106" s="181" t="s">
        <v>105</v>
      </c>
      <c r="L106" s="181" t="s">
        <v>106</v>
      </c>
      <c r="M106" s="135"/>
    </row>
    <row r="107" spans="9:13" ht="47.25">
      <c r="I107" s="135"/>
      <c r="J107" s="179"/>
      <c r="K107" s="181" t="s">
        <v>107</v>
      </c>
      <c r="L107" s="181" t="s">
        <v>108</v>
      </c>
      <c r="M107" s="135"/>
    </row>
    <row r="108" spans="9:13" ht="31.5">
      <c r="I108" s="135"/>
      <c r="J108" s="179"/>
      <c r="K108" s="181" t="s">
        <v>112</v>
      </c>
      <c r="L108" s="181" t="s">
        <v>113</v>
      </c>
      <c r="M108" s="135"/>
    </row>
    <row r="109" spans="9:13" ht="63">
      <c r="I109" s="135"/>
      <c r="J109" s="179"/>
      <c r="K109" s="181" t="s">
        <v>530</v>
      </c>
      <c r="L109" s="181" t="s">
        <v>115</v>
      </c>
      <c r="M109" s="135"/>
    </row>
    <row r="110" spans="9:13" ht="110.25">
      <c r="I110" s="135"/>
      <c r="J110" s="179"/>
      <c r="K110" s="184" t="s">
        <v>531</v>
      </c>
      <c r="L110" s="100" t="s">
        <v>117</v>
      </c>
      <c r="M110" s="135"/>
    </row>
    <row r="111" spans="9:13" ht="15.75">
      <c r="I111" s="135"/>
      <c r="J111" s="185"/>
      <c r="K111" s="181" t="s">
        <v>118</v>
      </c>
      <c r="L111" s="181" t="s">
        <v>120</v>
      </c>
      <c r="M111" s="135"/>
    </row>
  </sheetData>
  <sheetProtection sheet="1" objects="1" scenarios="1"/>
  <mergeCells count="20">
    <mergeCell ref="I9:J9"/>
    <mergeCell ref="I11:J11"/>
    <mergeCell ref="I13:L13"/>
    <mergeCell ref="B32:D32"/>
    <mergeCell ref="B23:B24"/>
    <mergeCell ref="C23:C24"/>
    <mergeCell ref="D23:D24"/>
    <mergeCell ref="E23:E24"/>
    <mergeCell ref="B17:B22"/>
    <mergeCell ref="C17:D17"/>
    <mergeCell ref="D34:E34"/>
    <mergeCell ref="D36:E36"/>
    <mergeCell ref="C5:D5"/>
    <mergeCell ref="C6:D6"/>
    <mergeCell ref="D7:E7"/>
    <mergeCell ref="B33:D33"/>
    <mergeCell ref="B15:B16"/>
    <mergeCell ref="C15:D15"/>
    <mergeCell ref="E15:E16"/>
    <mergeCell ref="C16:D16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B1:M77"/>
  <sheetViews>
    <sheetView topLeftCell="A5" zoomScale="118" zoomScaleNormal="118" workbookViewId="0">
      <selection activeCell="A18" sqref="A18:XFD18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4.7109375" style="62" customWidth="1"/>
    <col min="9" max="9" width="9.140625" style="62"/>
    <col min="10" max="10" width="13" style="62" customWidth="1"/>
    <col min="11" max="11" width="77.42578125" style="62" customWidth="1"/>
    <col min="12" max="12" width="15.57031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  <c r="K2" s="62" t="s">
        <v>432</v>
      </c>
    </row>
    <row r="3" spans="2:13" ht="18">
      <c r="C3" s="66" t="str">
        <f>'Фрунзенская 4а'!$C$5</f>
        <v>Отчёт о проделанной работе за 2018 год</v>
      </c>
      <c r="D3" s="67"/>
    </row>
    <row r="4" spans="2:13" ht="18">
      <c r="C4" s="66" t="s">
        <v>29</v>
      </c>
      <c r="D4" s="67"/>
    </row>
    <row r="5" spans="2:13" ht="18.75">
      <c r="C5" s="68" t="s">
        <v>30</v>
      </c>
      <c r="D5" s="69" t="s">
        <v>60</v>
      </c>
      <c r="E5" s="69"/>
    </row>
    <row r="6" spans="2:13" ht="15.75">
      <c r="C6" s="70" t="s">
        <v>31</v>
      </c>
      <c r="D6" s="71" t="s">
        <v>47</v>
      </c>
      <c r="E6" s="68">
        <v>535.5</v>
      </c>
    </row>
    <row r="7" spans="2:13" ht="15.75">
      <c r="C7" s="70" t="s">
        <v>32</v>
      </c>
      <c r="D7" s="71" t="s">
        <v>48</v>
      </c>
      <c r="E7" s="68">
        <v>11.83</v>
      </c>
      <c r="I7" s="72" t="s">
        <v>81</v>
      </c>
      <c r="J7" s="72"/>
      <c r="K7" s="62">
        <f>E6*(E7-1.7)</f>
        <v>5424.6150000000007</v>
      </c>
      <c r="L7" s="74"/>
    </row>
    <row r="8" spans="2:13" ht="15.75">
      <c r="C8" s="70" t="s">
        <v>433</v>
      </c>
      <c r="D8" s="71" t="s">
        <v>48</v>
      </c>
      <c r="E8" s="68">
        <f>E7-1.7</f>
        <v>10.130000000000001</v>
      </c>
      <c r="I8" s="75"/>
      <c r="J8" s="75"/>
      <c r="L8" s="74"/>
    </row>
    <row r="9" spans="2:13" ht="15.75">
      <c r="C9" s="76" t="s">
        <v>33</v>
      </c>
      <c r="D9" s="77" t="str">
        <f>'Фрунзенская 4а'!D11</f>
        <v>январь- декабрь 2018 г., руб.</v>
      </c>
      <c r="E9" s="78">
        <f>K7*12</f>
        <v>65095.380000000005</v>
      </c>
      <c r="I9" s="79" t="s">
        <v>82</v>
      </c>
      <c r="J9" s="79"/>
      <c r="K9" s="186">
        <f>7129.18-5424.62</f>
        <v>1704.5600000000004</v>
      </c>
      <c r="L9" s="74"/>
    </row>
    <row r="10" spans="2:13" ht="15.75" customHeight="1" thickBot="1">
      <c r="C10" s="76" t="s">
        <v>34</v>
      </c>
      <c r="D10" s="77" t="str">
        <f>'Фрунзенская 4а'!D12</f>
        <v>январь- декабрь 2018 г., руб.</v>
      </c>
      <c r="E10" s="78">
        <f>E9-K9</f>
        <v>63390.820000000007</v>
      </c>
      <c r="I10" s="81" t="s">
        <v>83</v>
      </c>
      <c r="J10" s="81"/>
      <c r="K10" s="241">
        <f>7129.18-5424.62</f>
        <v>1704.5600000000004</v>
      </c>
      <c r="L10" s="74"/>
    </row>
    <row r="11" spans="2:13" ht="19.5" hidden="1" thickBot="1">
      <c r="C11" s="83"/>
      <c r="D11" s="84"/>
      <c r="I11" s="85" t="str">
        <f>D5</f>
        <v>п.Ишня, ул. Фрунзенская, дом 8</v>
      </c>
      <c r="J11" s="85"/>
      <c r="K11" s="85"/>
      <c r="L11" s="85"/>
      <c r="M11" s="86"/>
    </row>
    <row r="12" spans="2:13" ht="15.75" thickBot="1">
      <c r="B12" s="87" t="s">
        <v>35</v>
      </c>
      <c r="C12" s="88" t="s">
        <v>36</v>
      </c>
      <c r="D12" s="89" t="s">
        <v>37</v>
      </c>
      <c r="E12" s="88" t="s">
        <v>38</v>
      </c>
      <c r="I12" s="204" t="s">
        <v>54</v>
      </c>
      <c r="J12" s="204" t="s">
        <v>55</v>
      </c>
      <c r="K12" s="204" t="s">
        <v>52</v>
      </c>
      <c r="L12" s="204" t="s">
        <v>53</v>
      </c>
      <c r="M12" s="205" t="s">
        <v>90</v>
      </c>
    </row>
    <row r="13" spans="2:13" ht="16.5">
      <c r="B13" s="93" t="s">
        <v>39</v>
      </c>
      <c r="C13" s="94" t="s">
        <v>7</v>
      </c>
      <c r="D13" s="95"/>
      <c r="E13" s="96">
        <f>E9/F26*F13</f>
        <v>4306.877693761814</v>
      </c>
      <c r="F13" s="260">
        <v>0.7</v>
      </c>
      <c r="I13" s="261">
        <v>187</v>
      </c>
      <c r="J13" s="262">
        <v>43131</v>
      </c>
      <c r="K13" s="263" t="s">
        <v>175</v>
      </c>
      <c r="L13" s="228">
        <v>1</v>
      </c>
      <c r="M13" s="228"/>
    </row>
    <row r="14" spans="2:13" ht="36" customHeight="1" thickBot="1">
      <c r="B14" s="102"/>
      <c r="C14" s="103" t="s">
        <v>471</v>
      </c>
      <c r="D14" s="104"/>
      <c r="E14" s="105"/>
      <c r="F14" s="106"/>
      <c r="I14" s="261">
        <v>137</v>
      </c>
      <c r="J14" s="262">
        <v>43338</v>
      </c>
      <c r="K14" s="263" t="s">
        <v>140</v>
      </c>
      <c r="L14" s="228"/>
      <c r="M14" s="228"/>
    </row>
    <row r="15" spans="2:13" ht="34.5" customHeight="1">
      <c r="B15" s="93" t="s">
        <v>40</v>
      </c>
      <c r="C15" s="94" t="s">
        <v>44</v>
      </c>
      <c r="D15" s="108"/>
      <c r="E15" s="109">
        <f>E16+E17+E18+E19+E20</f>
        <v>22949.505425330812</v>
      </c>
      <c r="F15" s="264">
        <f>F16+F17+F18+F19+F20</f>
        <v>3.73</v>
      </c>
      <c r="I15" s="261">
        <v>183</v>
      </c>
      <c r="J15" s="262">
        <v>43131</v>
      </c>
      <c r="K15" s="263" t="s">
        <v>451</v>
      </c>
      <c r="L15" s="265"/>
      <c r="M15" s="228"/>
    </row>
    <row r="16" spans="2:13" ht="45">
      <c r="B16" s="111"/>
      <c r="C16" s="112" t="s">
        <v>45</v>
      </c>
      <c r="D16" s="113" t="s">
        <v>138</v>
      </c>
      <c r="E16" s="114">
        <f>E9/F26*F16</f>
        <v>7383.2189035916817</v>
      </c>
      <c r="F16" s="115">
        <v>1.2</v>
      </c>
      <c r="I16" s="261">
        <v>178</v>
      </c>
      <c r="J16" s="266">
        <v>43130</v>
      </c>
      <c r="K16" s="263" t="s">
        <v>450</v>
      </c>
      <c r="L16" s="228"/>
      <c r="M16" s="228"/>
    </row>
    <row r="17" spans="2:13" ht="42.75" customHeight="1">
      <c r="B17" s="111"/>
      <c r="C17" s="112" t="s">
        <v>10</v>
      </c>
      <c r="D17" s="116" t="s">
        <v>139</v>
      </c>
      <c r="E17" s="114">
        <f>E9/F26*F17</f>
        <v>3691.6094517958409</v>
      </c>
      <c r="F17" s="115">
        <v>0.6</v>
      </c>
      <c r="I17" s="261">
        <v>101</v>
      </c>
      <c r="J17" s="266">
        <v>43122</v>
      </c>
      <c r="K17" s="263" t="s">
        <v>450</v>
      </c>
      <c r="L17" s="228"/>
      <c r="M17" s="228"/>
    </row>
    <row r="18" spans="2:13" ht="65.25" customHeight="1">
      <c r="B18" s="111"/>
      <c r="C18" s="112" t="s">
        <v>11</v>
      </c>
      <c r="D18" s="116" t="s">
        <v>50</v>
      </c>
      <c r="E18" s="114">
        <f>E9/F26*F18</f>
        <v>5537.4141776937622</v>
      </c>
      <c r="F18" s="267">
        <v>0.9</v>
      </c>
      <c r="I18" s="261">
        <v>74</v>
      </c>
      <c r="J18" s="266">
        <v>43111</v>
      </c>
      <c r="K18" s="263" t="s">
        <v>144</v>
      </c>
      <c r="L18" s="229"/>
      <c r="M18" s="229"/>
    </row>
    <row r="19" spans="2:13" ht="45">
      <c r="B19" s="111"/>
      <c r="C19" s="112" t="s">
        <v>12</v>
      </c>
      <c r="D19" s="116" t="s">
        <v>74</v>
      </c>
      <c r="E19" s="114">
        <f>E9/F26*F19</f>
        <v>3568.5558034026462</v>
      </c>
      <c r="F19" s="267">
        <v>0.57999999999999996</v>
      </c>
      <c r="I19" s="268"/>
      <c r="J19" s="269"/>
      <c r="K19" s="263" t="s">
        <v>145</v>
      </c>
      <c r="L19" s="229"/>
      <c r="M19" s="229"/>
    </row>
    <row r="20" spans="2:13" ht="15" customHeight="1" thickBot="1">
      <c r="B20" s="102"/>
      <c r="C20" s="118" t="s">
        <v>13</v>
      </c>
      <c r="D20" s="119" t="s">
        <v>51</v>
      </c>
      <c r="E20" s="120">
        <f>E9/F26*F20</f>
        <v>2768.7070888468811</v>
      </c>
      <c r="F20" s="270">
        <v>0.45</v>
      </c>
      <c r="I20" s="268"/>
      <c r="J20" s="262">
        <v>43124</v>
      </c>
      <c r="K20" s="263" t="s">
        <v>146</v>
      </c>
      <c r="L20" s="229"/>
      <c r="M20" s="229"/>
    </row>
    <row r="21" spans="2:13" ht="44.25" customHeight="1">
      <c r="B21" s="93">
        <v>3</v>
      </c>
      <c r="C21" s="122" t="s">
        <v>14</v>
      </c>
      <c r="D21" s="123" t="s">
        <v>75</v>
      </c>
      <c r="E21" s="124">
        <f>E9/F26*F21</f>
        <v>8552.2285633270312</v>
      </c>
      <c r="F21" s="125">
        <v>1.39</v>
      </c>
      <c r="I21" s="268"/>
      <c r="J21" s="266">
        <v>43152</v>
      </c>
      <c r="K21" s="263" t="s">
        <v>450</v>
      </c>
      <c r="L21" s="229"/>
      <c r="M21" s="229"/>
    </row>
    <row r="22" spans="2:13" ht="17.25" thickBot="1">
      <c r="B22" s="111"/>
      <c r="C22" s="126"/>
      <c r="D22" s="127"/>
      <c r="E22" s="128"/>
      <c r="F22" s="129"/>
      <c r="I22" s="268">
        <v>256</v>
      </c>
      <c r="J22" s="269">
        <v>43139</v>
      </c>
      <c r="K22" s="271" t="s">
        <v>176</v>
      </c>
      <c r="L22" s="229"/>
      <c r="M22" s="229"/>
    </row>
    <row r="23" spans="2:13" ht="60.75" thickBot="1">
      <c r="B23" s="217">
        <v>4</v>
      </c>
      <c r="C23" s="131" t="s">
        <v>16</v>
      </c>
      <c r="D23" s="132" t="s">
        <v>76</v>
      </c>
      <c r="E23" s="133">
        <f>E9/F26*F23</f>
        <v>6398.7897164461247</v>
      </c>
      <c r="F23" s="134">
        <v>1.04</v>
      </c>
      <c r="I23" s="272">
        <v>229</v>
      </c>
      <c r="J23" s="273">
        <v>43137</v>
      </c>
      <c r="K23" s="263" t="s">
        <v>451</v>
      </c>
      <c r="L23" s="274"/>
      <c r="M23" s="274"/>
    </row>
    <row r="24" spans="2:13" ht="60.75" thickBot="1">
      <c r="B24" s="218">
        <v>5</v>
      </c>
      <c r="C24" s="137" t="s">
        <v>537</v>
      </c>
      <c r="D24" s="138" t="s">
        <v>77</v>
      </c>
      <c r="E24" s="139">
        <f>E9/F26*F24</f>
        <v>7506.2725519848773</v>
      </c>
      <c r="F24" s="134">
        <v>1.22</v>
      </c>
      <c r="I24" s="272">
        <v>212</v>
      </c>
      <c r="J24" s="275">
        <v>43135</v>
      </c>
      <c r="K24" s="263" t="s">
        <v>450</v>
      </c>
      <c r="L24" s="274"/>
      <c r="M24" s="274"/>
    </row>
    <row r="25" spans="2:13" ht="60.75" thickBot="1">
      <c r="B25" s="217">
        <v>6</v>
      </c>
      <c r="C25" s="131" t="s">
        <v>476</v>
      </c>
      <c r="D25" s="132" t="s">
        <v>49</v>
      </c>
      <c r="E25" s="133">
        <f>E9/F26*F25</f>
        <v>15381.706049149339</v>
      </c>
      <c r="F25" s="134">
        <v>2.5</v>
      </c>
      <c r="I25" s="272">
        <v>349</v>
      </c>
      <c r="J25" s="275">
        <v>43164</v>
      </c>
      <c r="K25" s="263" t="s">
        <v>451</v>
      </c>
      <c r="L25" s="276"/>
      <c r="M25" s="276"/>
    </row>
    <row r="26" spans="2:13" ht="30" customHeight="1" thickBot="1">
      <c r="B26" s="218"/>
      <c r="C26" s="145" t="s">
        <v>19</v>
      </c>
      <c r="D26" s="146"/>
      <c r="E26" s="139">
        <f>E13+E15+E21+E23+E24+E25</f>
        <v>65095.38</v>
      </c>
      <c r="F26" s="134">
        <f>F13+F15+F21+F23+F24+F25</f>
        <v>10.58</v>
      </c>
      <c r="I26" s="272">
        <v>448</v>
      </c>
      <c r="J26" s="275">
        <v>43172</v>
      </c>
      <c r="K26" s="263" t="s">
        <v>450</v>
      </c>
      <c r="L26" s="274"/>
      <c r="M26" s="274"/>
    </row>
    <row r="27" spans="2:13" ht="30" customHeight="1" thickBot="1">
      <c r="B27" s="217">
        <v>7</v>
      </c>
      <c r="C27" s="131" t="s">
        <v>20</v>
      </c>
      <c r="D27" s="147" t="s">
        <v>536</v>
      </c>
      <c r="E27" s="133">
        <f>E6*F27*8</f>
        <v>7282.8</v>
      </c>
      <c r="F27" s="134">
        <v>1.7</v>
      </c>
      <c r="I27" s="268"/>
      <c r="J27" s="277"/>
      <c r="K27" s="263" t="s">
        <v>190</v>
      </c>
      <c r="L27" s="274"/>
      <c r="M27" s="274"/>
    </row>
    <row r="28" spans="2:13" ht="30" customHeight="1" thickBot="1">
      <c r="B28" s="148"/>
      <c r="C28" s="149" t="s">
        <v>41</v>
      </c>
      <c r="D28" s="150"/>
      <c r="E28" s="151">
        <f>E26+E27</f>
        <v>72378.179999999993</v>
      </c>
      <c r="F28" s="134">
        <f>F27+F26</f>
        <v>12.28</v>
      </c>
      <c r="I28" s="268"/>
      <c r="J28" s="277"/>
      <c r="K28" s="263" t="s">
        <v>191</v>
      </c>
      <c r="L28" s="274"/>
      <c r="M28" s="274"/>
    </row>
    <row r="29" spans="2:13" ht="45">
      <c r="I29" s="272">
        <v>555</v>
      </c>
      <c r="J29" s="278">
        <v>43202</v>
      </c>
      <c r="K29" s="279" t="s">
        <v>454</v>
      </c>
      <c r="L29" s="274"/>
      <c r="M29" s="274"/>
    </row>
    <row r="30" spans="2:13">
      <c r="B30" s="156" t="s">
        <v>78</v>
      </c>
      <c r="C30" s="156"/>
      <c r="D30" s="156"/>
      <c r="E30" s="195"/>
      <c r="F30" s="158"/>
      <c r="I30" s="268"/>
      <c r="J30" s="277"/>
      <c r="K30" s="263" t="s">
        <v>213</v>
      </c>
      <c r="L30" s="274"/>
      <c r="M30" s="274"/>
    </row>
    <row r="31" spans="2:13" ht="18.75">
      <c r="B31" s="161" t="s">
        <v>79</v>
      </c>
      <c r="C31" s="161"/>
      <c r="D31" s="161"/>
      <c r="E31" s="196">
        <f>K10</f>
        <v>1704.5600000000004</v>
      </c>
      <c r="I31" s="268">
        <v>541</v>
      </c>
      <c r="J31" s="277">
        <v>43199</v>
      </c>
      <c r="K31" s="280" t="s">
        <v>200</v>
      </c>
      <c r="L31" s="274">
        <v>2</v>
      </c>
      <c r="M31" s="274"/>
    </row>
    <row r="32" spans="2:13" ht="45">
      <c r="I32" s="272">
        <v>717</v>
      </c>
      <c r="J32" s="278">
        <v>43233</v>
      </c>
      <c r="K32" s="279" t="s">
        <v>453</v>
      </c>
      <c r="L32" s="274"/>
      <c r="M32" s="274"/>
    </row>
    <row r="33" spans="4:13">
      <c r="I33" s="268">
        <v>676</v>
      </c>
      <c r="J33" s="277">
        <v>43258</v>
      </c>
      <c r="K33" s="281" t="s">
        <v>236</v>
      </c>
      <c r="L33" s="274">
        <v>7</v>
      </c>
      <c r="M33" s="274"/>
    </row>
    <row r="34" spans="4:13" ht="15.75">
      <c r="D34" s="163" t="s">
        <v>80</v>
      </c>
      <c r="E34" s="163"/>
      <c r="I34" s="268"/>
      <c r="J34" s="277"/>
      <c r="K34" s="263" t="s">
        <v>242</v>
      </c>
      <c r="L34" s="274"/>
      <c r="M34" s="274"/>
    </row>
    <row r="35" spans="4:13">
      <c r="I35" s="268"/>
      <c r="J35" s="277"/>
      <c r="K35" s="282" t="s">
        <v>276</v>
      </c>
      <c r="L35" s="274"/>
      <c r="M35" s="274"/>
    </row>
    <row r="36" spans="4:13">
      <c r="I36" s="268" t="s">
        <v>469</v>
      </c>
      <c r="J36" s="277">
        <v>43245</v>
      </c>
      <c r="K36" s="282" t="s">
        <v>470</v>
      </c>
      <c r="L36" s="274"/>
      <c r="M36" s="274"/>
    </row>
    <row r="37" spans="4:13">
      <c r="I37" s="283">
        <v>933</v>
      </c>
      <c r="J37" s="284">
        <v>43286</v>
      </c>
      <c r="K37" s="285" t="s">
        <v>296</v>
      </c>
      <c r="L37" s="274"/>
      <c r="M37" s="274"/>
    </row>
    <row r="38" spans="4:13">
      <c r="I38" s="286"/>
      <c r="J38" s="287">
        <v>43332</v>
      </c>
      <c r="K38" s="263" t="s">
        <v>540</v>
      </c>
      <c r="L38" s="274"/>
      <c r="M38" s="274"/>
    </row>
    <row r="39" spans="4:13">
      <c r="I39" s="268" t="s">
        <v>299</v>
      </c>
      <c r="J39" s="277">
        <v>43284</v>
      </c>
      <c r="K39" s="281" t="s">
        <v>300</v>
      </c>
      <c r="L39" s="274">
        <v>5</v>
      </c>
      <c r="M39" s="274"/>
    </row>
    <row r="40" spans="4:13">
      <c r="I40" s="268"/>
      <c r="J40" s="278"/>
      <c r="K40" s="282" t="s">
        <v>319</v>
      </c>
      <c r="L40" s="274"/>
      <c r="M40" s="274"/>
    </row>
    <row r="41" spans="4:13">
      <c r="I41" s="268"/>
      <c r="J41" s="278"/>
      <c r="K41" s="282" t="s">
        <v>320</v>
      </c>
      <c r="L41" s="274"/>
      <c r="M41" s="274"/>
    </row>
    <row r="42" spans="4:13">
      <c r="I42" s="268">
        <v>1340</v>
      </c>
      <c r="J42" s="277">
        <v>43371</v>
      </c>
      <c r="K42" s="280" t="s">
        <v>351</v>
      </c>
      <c r="L42" s="274">
        <v>1</v>
      </c>
      <c r="M42" s="274"/>
    </row>
    <row r="43" spans="4:13">
      <c r="I43" s="268">
        <v>1319</v>
      </c>
      <c r="J43" s="277">
        <v>43370</v>
      </c>
      <c r="K43" s="280" t="s">
        <v>361</v>
      </c>
      <c r="L43" s="274" t="s">
        <v>362</v>
      </c>
      <c r="M43" s="274"/>
    </row>
    <row r="44" spans="4:13">
      <c r="I44" s="268"/>
      <c r="J44" s="277"/>
      <c r="K44" s="282" t="s">
        <v>368</v>
      </c>
      <c r="L44" s="274"/>
      <c r="M44" s="274"/>
    </row>
    <row r="45" spans="4:13" ht="30">
      <c r="I45" s="268"/>
      <c r="J45" s="288" t="s">
        <v>370</v>
      </c>
      <c r="K45" s="289" t="s">
        <v>371</v>
      </c>
      <c r="L45" s="274"/>
      <c r="M45" s="274"/>
    </row>
    <row r="46" spans="4:13">
      <c r="I46" s="268"/>
      <c r="J46" s="277"/>
      <c r="K46" s="282" t="s">
        <v>376</v>
      </c>
      <c r="L46" s="274"/>
      <c r="M46" s="274"/>
    </row>
    <row r="47" spans="4:13">
      <c r="I47" s="268">
        <v>1560</v>
      </c>
      <c r="J47" s="277">
        <v>43404</v>
      </c>
      <c r="K47" s="289" t="s">
        <v>371</v>
      </c>
      <c r="L47" s="274">
        <v>7</v>
      </c>
      <c r="M47" s="274"/>
    </row>
    <row r="48" spans="4:13">
      <c r="I48" s="268">
        <v>1673</v>
      </c>
      <c r="J48" s="277">
        <v>43426</v>
      </c>
      <c r="K48" s="282" t="s">
        <v>398</v>
      </c>
      <c r="L48" s="274" t="s">
        <v>399</v>
      </c>
      <c r="M48" s="274"/>
    </row>
    <row r="49" spans="9:13" ht="60">
      <c r="I49" s="290" t="s">
        <v>400</v>
      </c>
      <c r="J49" s="277">
        <v>43425</v>
      </c>
      <c r="K49" s="263" t="s">
        <v>401</v>
      </c>
      <c r="L49" s="274">
        <v>7</v>
      </c>
      <c r="M49" s="274"/>
    </row>
    <row r="50" spans="9:13">
      <c r="I50" s="268">
        <v>1596</v>
      </c>
      <c r="J50" s="277">
        <v>43411</v>
      </c>
      <c r="K50" s="282" t="s">
        <v>402</v>
      </c>
      <c r="L50" s="274" t="s">
        <v>399</v>
      </c>
      <c r="M50" s="274"/>
    </row>
    <row r="51" spans="9:13">
      <c r="I51" s="268">
        <v>1581</v>
      </c>
      <c r="J51" s="277">
        <v>43409</v>
      </c>
      <c r="K51" s="282" t="s">
        <v>403</v>
      </c>
      <c r="L51" s="274">
        <v>4</v>
      </c>
      <c r="M51" s="274"/>
    </row>
    <row r="52" spans="9:13">
      <c r="I52" s="268"/>
      <c r="J52" s="277"/>
      <c r="K52" s="282" t="s">
        <v>420</v>
      </c>
      <c r="L52" s="274"/>
      <c r="M52" s="274"/>
    </row>
    <row r="53" spans="9:13" ht="45">
      <c r="I53" s="272"/>
      <c r="J53" s="277">
        <v>43405</v>
      </c>
      <c r="K53" s="263" t="s">
        <v>431</v>
      </c>
      <c r="L53" s="274"/>
      <c r="M53" s="274"/>
    </row>
    <row r="54" spans="9:13">
      <c r="I54" s="230"/>
      <c r="J54" s="277"/>
      <c r="K54" s="282" t="s">
        <v>506</v>
      </c>
      <c r="L54" s="274"/>
      <c r="M54" s="274"/>
    </row>
    <row r="55" spans="9:13">
      <c r="I55" s="238"/>
      <c r="J55" s="277"/>
      <c r="K55" s="282" t="s">
        <v>539</v>
      </c>
      <c r="L55" s="274"/>
      <c r="M55" s="274"/>
    </row>
    <row r="56" spans="9:13">
      <c r="I56" s="238"/>
      <c r="J56" s="277"/>
      <c r="K56" s="282" t="s">
        <v>538</v>
      </c>
      <c r="L56" s="274"/>
      <c r="M56" s="274"/>
    </row>
    <row r="57" spans="9:13">
      <c r="I57" s="238"/>
      <c r="J57" s="277"/>
      <c r="K57" s="282"/>
      <c r="L57" s="274"/>
      <c r="M57" s="274"/>
    </row>
    <row r="58" spans="9:13">
      <c r="I58" s="238"/>
      <c r="J58" s="277"/>
      <c r="K58" s="282"/>
      <c r="L58" s="274"/>
      <c r="M58" s="274"/>
    </row>
    <row r="59" spans="9:13">
      <c r="I59" s="238"/>
      <c r="J59" s="277"/>
      <c r="K59" s="282"/>
      <c r="L59" s="274"/>
      <c r="M59" s="274"/>
    </row>
    <row r="60" spans="9:13">
      <c r="I60" s="238"/>
      <c r="J60" s="277"/>
      <c r="K60" s="282"/>
      <c r="L60" s="274"/>
      <c r="M60" s="274"/>
    </row>
    <row r="61" spans="9:13">
      <c r="I61" s="238"/>
      <c r="J61" s="291"/>
      <c r="K61" s="292"/>
      <c r="L61" s="274"/>
      <c r="M61" s="274"/>
    </row>
    <row r="62" spans="9:13" ht="25.5">
      <c r="I62" s="238"/>
      <c r="J62" s="293"/>
      <c r="K62" s="294" t="s">
        <v>126</v>
      </c>
      <c r="L62" s="239" t="s">
        <v>119</v>
      </c>
      <c r="M62" s="238"/>
    </row>
    <row r="63" spans="9:13" ht="25.5">
      <c r="I63" s="238"/>
      <c r="J63" s="295"/>
      <c r="K63" s="296" t="s">
        <v>96</v>
      </c>
      <c r="L63" s="297" t="s">
        <v>97</v>
      </c>
      <c r="M63" s="238"/>
    </row>
    <row r="64" spans="9:13" ht="60.75">
      <c r="I64" s="238"/>
      <c r="J64" s="295"/>
      <c r="K64" s="298" t="s">
        <v>98</v>
      </c>
      <c r="L64" s="297" t="s">
        <v>99</v>
      </c>
      <c r="M64" s="238"/>
    </row>
    <row r="65" spans="9:13" ht="60.75">
      <c r="I65" s="238"/>
      <c r="J65" s="295" t="s">
        <v>124</v>
      </c>
      <c r="K65" s="182" t="s">
        <v>100</v>
      </c>
      <c r="L65" s="239" t="s">
        <v>119</v>
      </c>
      <c r="M65" s="238"/>
    </row>
    <row r="66" spans="9:13" ht="45">
      <c r="I66" s="238"/>
      <c r="J66" s="295" t="s">
        <v>123</v>
      </c>
      <c r="K66" s="299" t="s">
        <v>101</v>
      </c>
      <c r="L66" s="239" t="s">
        <v>119</v>
      </c>
      <c r="M66" s="238"/>
    </row>
    <row r="67" spans="9:13" ht="60.75">
      <c r="I67" s="238"/>
      <c r="J67" s="295"/>
      <c r="K67" s="182" t="s">
        <v>102</v>
      </c>
      <c r="L67" s="239" t="s">
        <v>119</v>
      </c>
      <c r="M67" s="238"/>
    </row>
    <row r="68" spans="9:13" ht="15.75">
      <c r="I68" s="238"/>
      <c r="J68" s="295"/>
      <c r="K68" s="182" t="s">
        <v>121</v>
      </c>
      <c r="L68" s="240" t="s">
        <v>122</v>
      </c>
      <c r="M68" s="238"/>
    </row>
    <row r="69" spans="9:13" ht="25.5">
      <c r="I69" s="238"/>
      <c r="J69" s="295"/>
      <c r="K69" s="298" t="s">
        <v>109</v>
      </c>
      <c r="L69" s="297" t="s">
        <v>110</v>
      </c>
      <c r="M69" s="239"/>
    </row>
    <row r="70" spans="9:13" ht="38.25">
      <c r="J70" s="295"/>
      <c r="K70" s="182" t="s">
        <v>111</v>
      </c>
      <c r="L70" s="239" t="s">
        <v>104</v>
      </c>
      <c r="M70" s="240"/>
    </row>
    <row r="71" spans="9:13" ht="38.25">
      <c r="J71" s="295"/>
      <c r="K71" s="182" t="s">
        <v>103</v>
      </c>
      <c r="L71" s="239" t="s">
        <v>104</v>
      </c>
      <c r="M71" s="238"/>
    </row>
    <row r="72" spans="9:13" ht="38.25">
      <c r="J72" s="295"/>
      <c r="K72" s="298" t="s">
        <v>105</v>
      </c>
      <c r="L72" s="297" t="s">
        <v>106</v>
      </c>
      <c r="M72" s="238"/>
    </row>
    <row r="73" spans="9:13" ht="38.25">
      <c r="J73" s="295"/>
      <c r="K73" s="298" t="s">
        <v>107</v>
      </c>
      <c r="L73" s="297" t="s">
        <v>108</v>
      </c>
      <c r="M73" s="238"/>
    </row>
    <row r="74" spans="9:13" ht="31.5">
      <c r="J74" s="295"/>
      <c r="K74" s="298" t="s">
        <v>112</v>
      </c>
      <c r="L74" s="297" t="s">
        <v>113</v>
      </c>
      <c r="M74" s="238"/>
    </row>
    <row r="75" spans="9:13" ht="41.25">
      <c r="J75" s="295"/>
      <c r="K75" s="298" t="s">
        <v>114</v>
      </c>
      <c r="L75" s="297" t="s">
        <v>115</v>
      </c>
      <c r="M75" s="238"/>
    </row>
    <row r="76" spans="9:13" ht="66.75">
      <c r="J76" s="295"/>
      <c r="K76" s="300" t="s">
        <v>116</v>
      </c>
      <c r="L76" s="239" t="s">
        <v>117</v>
      </c>
      <c r="M76" s="238"/>
    </row>
    <row r="77" spans="9:13" ht="15.75">
      <c r="J77" s="113"/>
      <c r="K77" s="298" t="s">
        <v>118</v>
      </c>
      <c r="L77" s="297" t="s">
        <v>120</v>
      </c>
      <c r="M77" s="238"/>
    </row>
  </sheetData>
  <sheetProtection sheet="1" objects="1" scenarios="1"/>
  <mergeCells count="19">
    <mergeCell ref="D34:E34"/>
    <mergeCell ref="I7:J7"/>
    <mergeCell ref="I9:J9"/>
    <mergeCell ref="I11:L11"/>
    <mergeCell ref="B30:D30"/>
    <mergeCell ref="C3:D3"/>
    <mergeCell ref="C4:D4"/>
    <mergeCell ref="D5:E5"/>
    <mergeCell ref="B31:D31"/>
    <mergeCell ref="B13:B14"/>
    <mergeCell ref="C13:D13"/>
    <mergeCell ref="E13:E14"/>
    <mergeCell ref="C14:D14"/>
    <mergeCell ref="B15:B20"/>
    <mergeCell ref="C15:D15"/>
    <mergeCell ref="B21:B22"/>
    <mergeCell ref="C21:C22"/>
    <mergeCell ref="D21:D22"/>
    <mergeCell ref="E21:E22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B1:M88"/>
  <sheetViews>
    <sheetView topLeftCell="A19" workbookViewId="0">
      <selection activeCell="A19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" style="62" customWidth="1"/>
    <col min="9" max="9" width="10.140625" style="62" bestFit="1" customWidth="1"/>
    <col min="10" max="10" width="12.85546875" style="62" bestFit="1" customWidth="1"/>
    <col min="11" max="11" width="75.7109375" style="301" customWidth="1"/>
    <col min="12" max="12" width="15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59</v>
      </c>
      <c r="E7" s="69"/>
      <c r="I7" s="62" t="s">
        <v>85</v>
      </c>
      <c r="K7" s="302"/>
    </row>
    <row r="8" spans="2:13" ht="15.75">
      <c r="C8" s="70" t="s">
        <v>31</v>
      </c>
      <c r="D8" s="71" t="s">
        <v>47</v>
      </c>
      <c r="E8" s="68">
        <v>1493</v>
      </c>
      <c r="K8" s="302"/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302">
        <f>E8*E10</f>
        <v>18916.310000000001</v>
      </c>
      <c r="L9" s="74"/>
    </row>
    <row r="10" spans="2:13" ht="15.75">
      <c r="C10" s="70" t="s">
        <v>441</v>
      </c>
      <c r="D10" s="71" t="s">
        <v>48</v>
      </c>
      <c r="E10" s="68">
        <f>E9-1.7</f>
        <v>12.67</v>
      </c>
      <c r="I10" s="75"/>
      <c r="J10" s="75"/>
      <c r="K10" s="302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226995.72000000003</v>
      </c>
      <c r="I11" s="79" t="s">
        <v>82</v>
      </c>
      <c r="J11" s="79"/>
      <c r="K11" s="303">
        <f>75551.42-K9</f>
        <v>56635.11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170360.61000000004</v>
      </c>
      <c r="I12" s="81" t="s">
        <v>83</v>
      </c>
      <c r="J12" s="81"/>
      <c r="K12" s="304">
        <f>82117.83-K9</f>
        <v>63201.520000000004</v>
      </c>
      <c r="L12" s="74"/>
    </row>
    <row r="13" spans="2:13" ht="19.5" thickBot="1">
      <c r="C13" s="83"/>
      <c r="D13" s="84"/>
      <c r="I13" s="85" t="str">
        <f>D7</f>
        <v>п.Ишня, ул. Фрунзенская, дом 7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305" t="s">
        <v>52</v>
      </c>
      <c r="L14" s="90" t="s">
        <v>53</v>
      </c>
      <c r="M14" s="92" t="s">
        <v>90</v>
      </c>
    </row>
    <row r="15" spans="2:13" ht="16.5">
      <c r="B15" s="93" t="s">
        <v>39</v>
      </c>
      <c r="C15" s="94" t="s">
        <v>7</v>
      </c>
      <c r="D15" s="95"/>
      <c r="E15" s="96">
        <f>E11/F28*F15</f>
        <v>31711.320000000007</v>
      </c>
      <c r="F15" s="187">
        <v>1.77</v>
      </c>
      <c r="I15" s="98">
        <v>133</v>
      </c>
      <c r="J15" s="99">
        <v>43126</v>
      </c>
      <c r="K15" s="100" t="s">
        <v>140</v>
      </c>
      <c r="L15" s="101"/>
      <c r="M15" s="101"/>
    </row>
    <row r="16" spans="2:13" ht="35.25" customHeight="1" thickBot="1">
      <c r="B16" s="102"/>
      <c r="C16" s="103" t="s">
        <v>134</v>
      </c>
      <c r="D16" s="104"/>
      <c r="E16" s="105"/>
      <c r="F16" s="106"/>
      <c r="I16" s="98">
        <v>39</v>
      </c>
      <c r="J16" s="99">
        <v>43110</v>
      </c>
      <c r="K16" s="100" t="s">
        <v>140</v>
      </c>
      <c r="L16" s="101"/>
      <c r="M16" s="101"/>
    </row>
    <row r="17" spans="2:13" ht="36" customHeight="1">
      <c r="B17" s="93" t="s">
        <v>40</v>
      </c>
      <c r="C17" s="94" t="s">
        <v>44</v>
      </c>
      <c r="D17" s="108"/>
      <c r="E17" s="109">
        <f>E18+E19+E20+E21+E22</f>
        <v>73634.760000000009</v>
      </c>
      <c r="F17" s="110">
        <f>F18+F19+F20+F21+F22</f>
        <v>4.1100000000000003</v>
      </c>
      <c r="I17" s="98">
        <v>183</v>
      </c>
      <c r="J17" s="99">
        <v>43131</v>
      </c>
      <c r="K17" s="100" t="s">
        <v>450</v>
      </c>
      <c r="L17" s="101"/>
      <c r="M17" s="101"/>
    </row>
    <row r="18" spans="2:13" ht="45">
      <c r="B18" s="111"/>
      <c r="C18" s="112" t="s">
        <v>45</v>
      </c>
      <c r="D18" s="113" t="s">
        <v>138</v>
      </c>
      <c r="E18" s="114">
        <f>E11/F28*F18</f>
        <v>21499.200000000004</v>
      </c>
      <c r="F18" s="115">
        <v>1.2</v>
      </c>
      <c r="I18" s="98">
        <v>178</v>
      </c>
      <c r="J18" s="107">
        <v>43130</v>
      </c>
      <c r="K18" s="100" t="s">
        <v>450</v>
      </c>
      <c r="L18" s="101"/>
      <c r="M18" s="101"/>
    </row>
    <row r="19" spans="2:13" ht="30.75" customHeight="1">
      <c r="B19" s="111"/>
      <c r="C19" s="112" t="s">
        <v>10</v>
      </c>
      <c r="D19" s="116" t="s">
        <v>139</v>
      </c>
      <c r="E19" s="114">
        <f>E11/F28*F19</f>
        <v>10749.600000000002</v>
      </c>
      <c r="F19" s="115">
        <v>0.6</v>
      </c>
      <c r="I19" s="98">
        <v>101</v>
      </c>
      <c r="J19" s="107">
        <v>43122</v>
      </c>
      <c r="K19" s="100" t="s">
        <v>450</v>
      </c>
      <c r="L19" s="101"/>
      <c r="M19" s="101"/>
    </row>
    <row r="20" spans="2:13" ht="60.75" customHeight="1">
      <c r="B20" s="111"/>
      <c r="C20" s="112" t="s">
        <v>11</v>
      </c>
      <c r="D20" s="116" t="s">
        <v>50</v>
      </c>
      <c r="E20" s="114">
        <f>E11/F28*F20</f>
        <v>22932.480000000007</v>
      </c>
      <c r="F20" s="115">
        <v>1.28</v>
      </c>
      <c r="I20" s="98">
        <v>74</v>
      </c>
      <c r="J20" s="107">
        <v>43111</v>
      </c>
      <c r="K20" s="100" t="s">
        <v>144</v>
      </c>
      <c r="L20" s="101"/>
      <c r="M20" s="101"/>
    </row>
    <row r="21" spans="2:13" ht="45">
      <c r="B21" s="111"/>
      <c r="C21" s="112" t="s">
        <v>12</v>
      </c>
      <c r="D21" s="116" t="s">
        <v>74</v>
      </c>
      <c r="E21" s="114">
        <f>E11/F28*F21</f>
        <v>10391.280000000001</v>
      </c>
      <c r="F21" s="115">
        <v>0.57999999999999996</v>
      </c>
      <c r="I21" s="98"/>
      <c r="J21" s="99"/>
      <c r="K21" s="100" t="s">
        <v>145</v>
      </c>
      <c r="L21" s="101"/>
      <c r="M21" s="101"/>
    </row>
    <row r="22" spans="2:13" ht="44.25" customHeight="1" thickBot="1">
      <c r="B22" s="102"/>
      <c r="C22" s="118" t="s">
        <v>13</v>
      </c>
      <c r="D22" s="119" t="s">
        <v>51</v>
      </c>
      <c r="E22" s="114">
        <f>E11/F28*F22</f>
        <v>8062.2000000000016</v>
      </c>
      <c r="F22" s="121">
        <v>0.45</v>
      </c>
      <c r="I22" s="98"/>
      <c r="J22" s="99">
        <v>43124</v>
      </c>
      <c r="K22" s="100" t="s">
        <v>146</v>
      </c>
      <c r="L22" s="101"/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33144.600000000006</v>
      </c>
      <c r="F23" s="125">
        <v>1.85</v>
      </c>
      <c r="I23" s="98"/>
      <c r="J23" s="107">
        <v>43152</v>
      </c>
      <c r="K23" s="100" t="s">
        <v>451</v>
      </c>
      <c r="L23" s="101"/>
      <c r="M23" s="101"/>
    </row>
    <row r="24" spans="2:13" ht="17.25" thickBot="1">
      <c r="B24" s="111"/>
      <c r="C24" s="126"/>
      <c r="D24" s="127"/>
      <c r="E24" s="128"/>
      <c r="F24" s="129"/>
      <c r="I24" s="98">
        <v>255</v>
      </c>
      <c r="J24" s="99">
        <v>43139</v>
      </c>
      <c r="K24" s="100" t="s">
        <v>131</v>
      </c>
      <c r="L24" s="101"/>
      <c r="M24" s="101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18632.640000000003</v>
      </c>
      <c r="F25" s="134">
        <v>1.04</v>
      </c>
      <c r="I25" s="140">
        <v>229</v>
      </c>
      <c r="J25" s="141">
        <v>43137</v>
      </c>
      <c r="K25" s="100" t="s">
        <v>451</v>
      </c>
      <c r="L25" s="101"/>
      <c r="M25" s="101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21857.520000000004</v>
      </c>
      <c r="F26" s="134">
        <v>1.22</v>
      </c>
      <c r="I26" s="140">
        <v>212</v>
      </c>
      <c r="J26" s="144">
        <v>43135</v>
      </c>
      <c r="K26" s="100" t="s">
        <v>451</v>
      </c>
      <c r="L26" s="190"/>
      <c r="M26" s="194"/>
    </row>
    <row r="27" spans="2:13" ht="60.75" thickBot="1">
      <c r="B27" s="217">
        <v>6</v>
      </c>
      <c r="C27" s="131" t="s">
        <v>476</v>
      </c>
      <c r="D27" s="132" t="s">
        <v>49</v>
      </c>
      <c r="E27" s="133">
        <f>E11/F28*F27</f>
        <v>48014.880000000012</v>
      </c>
      <c r="F27" s="134">
        <v>2.68</v>
      </c>
      <c r="I27" s="140">
        <v>349</v>
      </c>
      <c r="J27" s="144">
        <v>43164</v>
      </c>
      <c r="K27" s="100" t="s">
        <v>451</v>
      </c>
      <c r="L27" s="190"/>
      <c r="M27" s="194"/>
    </row>
    <row r="28" spans="2:13" ht="51.75" customHeight="1" thickBot="1">
      <c r="B28" s="218"/>
      <c r="C28" s="145" t="s">
        <v>19</v>
      </c>
      <c r="D28" s="146"/>
      <c r="E28" s="139">
        <f>E15+E17+E23+E25+E26+E27</f>
        <v>226995.72000000003</v>
      </c>
      <c r="F28" s="134">
        <f>F15+F17+F23+F25+F26+F27</f>
        <v>12.67</v>
      </c>
      <c r="I28" s="140">
        <v>448</v>
      </c>
      <c r="J28" s="144">
        <v>43172</v>
      </c>
      <c r="K28" s="100" t="s">
        <v>450</v>
      </c>
      <c r="L28" s="190"/>
      <c r="M28" s="194"/>
    </row>
    <row r="29" spans="2:13" ht="31.5" customHeight="1" thickBot="1">
      <c r="B29" s="217">
        <v>7</v>
      </c>
      <c r="C29" s="131" t="s">
        <v>20</v>
      </c>
      <c r="D29" s="147" t="s">
        <v>536</v>
      </c>
      <c r="E29" s="133">
        <f>E8*F29*8</f>
        <v>20304.8</v>
      </c>
      <c r="F29" s="134">
        <v>1.7</v>
      </c>
      <c r="I29" s="140"/>
      <c r="J29" s="159"/>
      <c r="K29" s="100" t="s">
        <v>190</v>
      </c>
      <c r="L29" s="190"/>
      <c r="M29" s="194"/>
    </row>
    <row r="30" spans="2:13" ht="31.5" customHeight="1" thickBot="1">
      <c r="B30" s="148"/>
      <c r="C30" s="149" t="s">
        <v>41</v>
      </c>
      <c r="D30" s="150"/>
      <c r="E30" s="151">
        <f>E28+E29</f>
        <v>247300.52000000002</v>
      </c>
      <c r="F30" s="134">
        <f>F29+F28</f>
        <v>14.37</v>
      </c>
      <c r="I30" s="140"/>
      <c r="J30" s="159"/>
      <c r="K30" s="100" t="s">
        <v>191</v>
      </c>
      <c r="L30" s="190"/>
      <c r="M30" s="194"/>
    </row>
    <row r="31" spans="2:13" ht="15.75">
      <c r="I31" s="140">
        <v>482</v>
      </c>
      <c r="J31" s="159">
        <v>43189</v>
      </c>
      <c r="K31" s="209" t="s">
        <v>194</v>
      </c>
      <c r="L31" s="190"/>
      <c r="M31" s="194"/>
    </row>
    <row r="32" spans="2:13" ht="15.75">
      <c r="B32" s="156" t="s">
        <v>84</v>
      </c>
      <c r="C32" s="156"/>
      <c r="D32" s="156"/>
      <c r="E32" s="195" t="s">
        <v>437</v>
      </c>
      <c r="F32" s="158"/>
      <c r="I32" s="152">
        <v>474</v>
      </c>
      <c r="J32" s="192">
        <v>43188</v>
      </c>
      <c r="K32" s="220" t="s">
        <v>195</v>
      </c>
      <c r="L32" s="194">
        <v>17</v>
      </c>
      <c r="M32" s="194"/>
    </row>
    <row r="33" spans="2:13" ht="47.25">
      <c r="B33" s="161" t="s">
        <v>79</v>
      </c>
      <c r="C33" s="161"/>
      <c r="D33" s="161"/>
      <c r="E33" s="162">
        <f>K12</f>
        <v>63201.520000000004</v>
      </c>
      <c r="I33" s="140">
        <v>555</v>
      </c>
      <c r="J33" s="159">
        <v>43202</v>
      </c>
      <c r="K33" s="160" t="s">
        <v>454</v>
      </c>
      <c r="L33" s="177"/>
      <c r="M33" s="194"/>
    </row>
    <row r="34" spans="2:13" ht="15.75">
      <c r="D34" s="163"/>
      <c r="E34" s="163"/>
      <c r="I34" s="152"/>
      <c r="J34" s="192"/>
      <c r="K34" s="100" t="s">
        <v>213</v>
      </c>
      <c r="L34" s="194"/>
      <c r="M34" s="194"/>
    </row>
    <row r="35" spans="2:13" ht="15.75">
      <c r="I35" s="152">
        <v>644</v>
      </c>
      <c r="J35" s="192">
        <v>43216</v>
      </c>
      <c r="K35" s="210" t="s">
        <v>230</v>
      </c>
      <c r="L35" s="194"/>
      <c r="M35" s="194"/>
    </row>
    <row r="36" spans="2:13" ht="15.75">
      <c r="D36" s="163" t="s">
        <v>80</v>
      </c>
      <c r="E36" s="163"/>
      <c r="I36" s="152">
        <v>648</v>
      </c>
      <c r="J36" s="192">
        <v>43218</v>
      </c>
      <c r="K36" s="210" t="s">
        <v>231</v>
      </c>
      <c r="L36" s="194">
        <v>16</v>
      </c>
      <c r="M36" s="194"/>
    </row>
    <row r="37" spans="2:13" ht="15.75">
      <c r="I37" s="152">
        <v>550</v>
      </c>
      <c r="J37" s="192">
        <v>43201</v>
      </c>
      <c r="K37" s="210" t="s">
        <v>232</v>
      </c>
      <c r="L37" s="194">
        <v>2</v>
      </c>
      <c r="M37" s="194"/>
    </row>
    <row r="38" spans="2:13" ht="47.25">
      <c r="I38" s="140">
        <v>717</v>
      </c>
      <c r="J38" s="159">
        <v>43233</v>
      </c>
      <c r="K38" s="160" t="s">
        <v>453</v>
      </c>
      <c r="L38" s="194"/>
      <c r="M38" s="194"/>
    </row>
    <row r="39" spans="2:13" ht="15.75">
      <c r="I39" s="152"/>
      <c r="J39" s="192"/>
      <c r="K39" s="100" t="s">
        <v>242</v>
      </c>
      <c r="L39" s="194"/>
      <c r="M39" s="194"/>
    </row>
    <row r="40" spans="2:13" ht="15.75">
      <c r="I40" s="152" t="s">
        <v>249</v>
      </c>
      <c r="J40" s="192">
        <v>43251</v>
      </c>
      <c r="K40" s="210" t="s">
        <v>250</v>
      </c>
      <c r="L40" s="194">
        <v>22</v>
      </c>
      <c r="M40" s="194"/>
    </row>
    <row r="41" spans="2:13" ht="15.75">
      <c r="I41" s="152">
        <v>810</v>
      </c>
      <c r="J41" s="192">
        <v>43257</v>
      </c>
      <c r="K41" s="209" t="s">
        <v>258</v>
      </c>
      <c r="L41" s="194"/>
      <c r="M41" s="194"/>
    </row>
    <row r="42" spans="2:13" ht="15.75">
      <c r="I42" s="152"/>
      <c r="J42" s="192"/>
      <c r="K42" s="168" t="s">
        <v>276</v>
      </c>
      <c r="L42" s="194"/>
      <c r="M42" s="194"/>
    </row>
    <row r="43" spans="2:13" ht="15.75">
      <c r="I43" s="152">
        <v>1017</v>
      </c>
      <c r="J43" s="192">
        <v>43297</v>
      </c>
      <c r="K43" s="210" t="s">
        <v>125</v>
      </c>
      <c r="L43" s="194">
        <v>15</v>
      </c>
      <c r="M43" s="194"/>
    </row>
    <row r="44" spans="2:13" ht="31.5">
      <c r="I44" s="152"/>
      <c r="J44" s="173">
        <v>43332</v>
      </c>
      <c r="K44" s="100" t="s">
        <v>146</v>
      </c>
      <c r="L44" s="194"/>
      <c r="M44" s="194"/>
    </row>
    <row r="45" spans="2:13" ht="32.25" customHeight="1">
      <c r="I45" s="98" t="s">
        <v>317</v>
      </c>
      <c r="J45" s="200">
        <v>43350</v>
      </c>
      <c r="K45" s="211" t="s">
        <v>318</v>
      </c>
      <c r="L45" s="177">
        <v>8</v>
      </c>
      <c r="M45" s="177"/>
    </row>
    <row r="46" spans="2:13" ht="15.75">
      <c r="I46" s="98"/>
      <c r="J46" s="200"/>
      <c r="K46" s="168" t="s">
        <v>319</v>
      </c>
      <c r="L46" s="177"/>
      <c r="M46" s="177"/>
    </row>
    <row r="47" spans="2:13" ht="15.75">
      <c r="I47" s="98"/>
      <c r="J47" s="200"/>
      <c r="K47" s="168" t="s">
        <v>320</v>
      </c>
      <c r="L47" s="177"/>
      <c r="M47" s="177"/>
    </row>
    <row r="48" spans="2:13" ht="15.75">
      <c r="I48" s="98">
        <v>1341</v>
      </c>
      <c r="J48" s="200">
        <v>43371</v>
      </c>
      <c r="K48" s="211" t="s">
        <v>357</v>
      </c>
      <c r="L48" s="177">
        <v>26</v>
      </c>
      <c r="M48" s="177"/>
    </row>
    <row r="49" spans="9:13" ht="15.75">
      <c r="I49" s="98">
        <v>1318</v>
      </c>
      <c r="J49" s="200">
        <v>43370</v>
      </c>
      <c r="K49" s="193" t="s">
        <v>359</v>
      </c>
      <c r="L49" s="177" t="s">
        <v>360</v>
      </c>
      <c r="M49" s="177"/>
    </row>
    <row r="50" spans="9:13" ht="15.75">
      <c r="I50" s="98"/>
      <c r="J50" s="200"/>
      <c r="K50" s="168" t="s">
        <v>368</v>
      </c>
      <c r="L50" s="177"/>
      <c r="M50" s="177"/>
    </row>
    <row r="51" spans="9:13" ht="31.5">
      <c r="I51" s="98"/>
      <c r="J51" s="174" t="s">
        <v>370</v>
      </c>
      <c r="K51" s="175" t="s">
        <v>371</v>
      </c>
      <c r="L51" s="177"/>
      <c r="M51" s="177"/>
    </row>
    <row r="52" spans="9:13" ht="15.75">
      <c r="I52" s="98" t="s">
        <v>374</v>
      </c>
      <c r="J52" s="200">
        <v>43375</v>
      </c>
      <c r="K52" s="211" t="s">
        <v>375</v>
      </c>
      <c r="L52" s="177">
        <v>10</v>
      </c>
      <c r="M52" s="177"/>
    </row>
    <row r="53" spans="9:13" ht="15.75">
      <c r="I53" s="98"/>
      <c r="J53" s="200"/>
      <c r="K53" s="168" t="s">
        <v>376</v>
      </c>
      <c r="L53" s="177"/>
      <c r="M53" s="177"/>
    </row>
    <row r="54" spans="9:13" ht="15.75">
      <c r="I54" s="98" t="s">
        <v>464</v>
      </c>
      <c r="J54" s="200">
        <v>43395</v>
      </c>
      <c r="K54" s="168" t="s">
        <v>535</v>
      </c>
      <c r="L54" s="177">
        <v>9</v>
      </c>
      <c r="M54" s="177"/>
    </row>
    <row r="55" spans="9:13" ht="15.75">
      <c r="I55" s="98">
        <v>1500</v>
      </c>
      <c r="J55" s="200">
        <v>43395</v>
      </c>
      <c r="K55" s="175" t="s">
        <v>371</v>
      </c>
      <c r="L55" s="177">
        <v>8</v>
      </c>
      <c r="M55" s="177"/>
    </row>
    <row r="56" spans="9:13" ht="31.5">
      <c r="I56" s="98">
        <v>1491</v>
      </c>
      <c r="J56" s="200">
        <v>43392</v>
      </c>
      <c r="K56" s="209" t="s">
        <v>524</v>
      </c>
      <c r="L56" s="177">
        <v>2</v>
      </c>
      <c r="M56" s="177"/>
    </row>
    <row r="57" spans="9:13" ht="15.75">
      <c r="I57" s="169">
        <v>1490</v>
      </c>
      <c r="J57" s="212">
        <v>43392</v>
      </c>
      <c r="K57" s="191" t="s">
        <v>384</v>
      </c>
      <c r="L57" s="177">
        <v>9</v>
      </c>
      <c r="M57" s="177"/>
    </row>
    <row r="58" spans="9:13" ht="15.75">
      <c r="I58" s="172">
        <v>1482</v>
      </c>
      <c r="J58" s="159">
        <v>43391</v>
      </c>
      <c r="K58" s="191" t="s">
        <v>385</v>
      </c>
      <c r="L58" s="177" t="s">
        <v>386</v>
      </c>
      <c r="M58" s="177"/>
    </row>
    <row r="59" spans="9:13" ht="15.75">
      <c r="I59" s="98">
        <v>1477</v>
      </c>
      <c r="J59" s="200">
        <v>43390</v>
      </c>
      <c r="K59" s="175" t="s">
        <v>371</v>
      </c>
      <c r="L59" s="177">
        <v>22</v>
      </c>
      <c r="M59" s="177"/>
    </row>
    <row r="60" spans="9:13" ht="15.75">
      <c r="I60" s="98">
        <v>1355</v>
      </c>
      <c r="J60" s="200">
        <v>43375</v>
      </c>
      <c r="K60" s="175" t="s">
        <v>371</v>
      </c>
      <c r="L60" s="177" t="s">
        <v>387</v>
      </c>
      <c r="M60" s="177"/>
    </row>
    <row r="61" spans="9:13" ht="15.75">
      <c r="I61" s="98">
        <v>1719</v>
      </c>
      <c r="J61" s="200">
        <v>43434</v>
      </c>
      <c r="K61" s="191" t="s">
        <v>359</v>
      </c>
      <c r="L61" s="177" t="s">
        <v>404</v>
      </c>
      <c r="M61" s="177"/>
    </row>
    <row r="62" spans="9:13" ht="15.75">
      <c r="I62" s="98"/>
      <c r="J62" s="159"/>
      <c r="K62" s="168" t="s">
        <v>420</v>
      </c>
      <c r="L62" s="177"/>
      <c r="M62" s="177"/>
    </row>
    <row r="63" spans="9:13" ht="15.75">
      <c r="I63" s="98" t="s">
        <v>422</v>
      </c>
      <c r="J63" s="159">
        <v>43446</v>
      </c>
      <c r="K63" s="209" t="s">
        <v>423</v>
      </c>
      <c r="L63" s="177">
        <v>7</v>
      </c>
      <c r="M63" s="177"/>
    </row>
    <row r="64" spans="9:13" ht="15.75">
      <c r="I64" s="152" t="s">
        <v>425</v>
      </c>
      <c r="J64" s="224">
        <v>43451</v>
      </c>
      <c r="K64" s="210" t="s">
        <v>426</v>
      </c>
      <c r="L64" s="194">
        <v>1</v>
      </c>
      <c r="M64" s="194"/>
    </row>
    <row r="65" spans="9:13" ht="47.25">
      <c r="I65" s="152"/>
      <c r="J65" s="224">
        <v>43405</v>
      </c>
      <c r="K65" s="258" t="s">
        <v>431</v>
      </c>
      <c r="L65" s="194"/>
      <c r="M65" s="194"/>
    </row>
    <row r="66" spans="9:13" ht="15.75">
      <c r="I66" s="177"/>
      <c r="J66" s="200"/>
      <c r="K66" s="211" t="s">
        <v>497</v>
      </c>
      <c r="L66" s="177"/>
      <c r="M66" s="177"/>
    </row>
    <row r="67" spans="9:13" ht="15.75">
      <c r="I67" s="177">
        <v>1754</v>
      </c>
      <c r="J67" s="200">
        <v>43444</v>
      </c>
      <c r="K67" s="211" t="s">
        <v>507</v>
      </c>
      <c r="L67" s="177"/>
      <c r="M67" s="177"/>
    </row>
    <row r="68" spans="9:13" ht="31.5">
      <c r="I68" s="177"/>
      <c r="J68" s="200"/>
      <c r="K68" s="213" t="s">
        <v>538</v>
      </c>
      <c r="L68" s="177"/>
      <c r="M68" s="177"/>
    </row>
    <row r="69" spans="9:13" ht="15.75">
      <c r="I69" s="177"/>
      <c r="J69" s="200"/>
      <c r="K69" s="211" t="s">
        <v>539</v>
      </c>
      <c r="L69" s="177"/>
      <c r="M69" s="177"/>
    </row>
    <row r="70" spans="9:13" ht="15.75">
      <c r="I70" s="177"/>
      <c r="J70" s="200"/>
      <c r="K70" s="211"/>
      <c r="L70" s="177"/>
      <c r="M70" s="177"/>
    </row>
    <row r="71" spans="9:13" ht="15.75">
      <c r="I71" s="177"/>
      <c r="J71" s="200"/>
      <c r="K71" s="193"/>
      <c r="L71" s="177"/>
      <c r="M71" s="177"/>
    </row>
    <row r="72" spans="9:13" ht="15.75">
      <c r="I72" s="190"/>
      <c r="J72" s="214"/>
      <c r="K72" s="209"/>
      <c r="L72" s="177"/>
      <c r="M72" s="177"/>
    </row>
    <row r="73" spans="9:13" ht="47.25">
      <c r="I73" s="154"/>
      <c r="J73" s="155"/>
      <c r="K73" s="100" t="s">
        <v>126</v>
      </c>
      <c r="L73" s="100" t="s">
        <v>119</v>
      </c>
      <c r="M73" s="135"/>
    </row>
    <row r="74" spans="9:13" ht="31.5">
      <c r="I74" s="135"/>
      <c r="J74" s="179"/>
      <c r="K74" s="306" t="s">
        <v>96</v>
      </c>
      <c r="L74" s="181" t="s">
        <v>97</v>
      </c>
      <c r="M74" s="135"/>
    </row>
    <row r="75" spans="9:13" ht="63">
      <c r="I75" s="135"/>
      <c r="J75" s="179"/>
      <c r="K75" s="307" t="s">
        <v>526</v>
      </c>
      <c r="L75" s="181" t="s">
        <v>99</v>
      </c>
      <c r="M75" s="135"/>
    </row>
    <row r="76" spans="9:13" ht="63">
      <c r="I76" s="135"/>
      <c r="J76" s="179" t="s">
        <v>124</v>
      </c>
      <c r="K76" s="175" t="s">
        <v>527</v>
      </c>
      <c r="L76" s="100" t="s">
        <v>119</v>
      </c>
      <c r="M76" s="135"/>
    </row>
    <row r="77" spans="9:13" ht="47.25">
      <c r="I77" s="135"/>
      <c r="J77" s="179" t="s">
        <v>123</v>
      </c>
      <c r="K77" s="175" t="s">
        <v>101</v>
      </c>
      <c r="L77" s="100" t="s">
        <v>119</v>
      </c>
      <c r="M77" s="135"/>
    </row>
    <row r="78" spans="9:13" ht="63">
      <c r="I78" s="135"/>
      <c r="J78" s="179"/>
      <c r="K78" s="175" t="s">
        <v>528</v>
      </c>
      <c r="L78" s="100" t="s">
        <v>119</v>
      </c>
      <c r="M78" s="135"/>
    </row>
    <row r="79" spans="9:13" ht="15.75">
      <c r="I79" s="135"/>
      <c r="J79" s="179"/>
      <c r="K79" s="175" t="s">
        <v>529</v>
      </c>
      <c r="L79" s="175" t="s">
        <v>122</v>
      </c>
      <c r="M79" s="135"/>
    </row>
    <row r="80" spans="9:13" ht="31.5">
      <c r="I80" s="135"/>
      <c r="J80" s="179"/>
      <c r="K80" s="307" t="s">
        <v>109</v>
      </c>
      <c r="L80" s="181" t="s">
        <v>110</v>
      </c>
      <c r="M80" s="100"/>
    </row>
    <row r="81" spans="9:13" ht="78.75">
      <c r="I81" s="135"/>
      <c r="J81" s="179"/>
      <c r="K81" s="175" t="s">
        <v>111</v>
      </c>
      <c r="L81" s="100" t="s">
        <v>104</v>
      </c>
      <c r="M81" s="175"/>
    </row>
    <row r="82" spans="9:13" ht="78.75">
      <c r="I82" s="135"/>
      <c r="J82" s="179"/>
      <c r="K82" s="175" t="s">
        <v>103</v>
      </c>
      <c r="L82" s="100" t="s">
        <v>104</v>
      </c>
      <c r="M82" s="135"/>
    </row>
    <row r="83" spans="9:13" ht="63">
      <c r="I83" s="135"/>
      <c r="J83" s="179"/>
      <c r="K83" s="307" t="s">
        <v>105</v>
      </c>
      <c r="L83" s="181" t="s">
        <v>106</v>
      </c>
      <c r="M83" s="135"/>
    </row>
    <row r="84" spans="9:13" ht="78.75">
      <c r="I84" s="135"/>
      <c r="J84" s="179"/>
      <c r="K84" s="307" t="s">
        <v>107</v>
      </c>
      <c r="L84" s="181" t="s">
        <v>108</v>
      </c>
      <c r="M84" s="135"/>
    </row>
    <row r="85" spans="9:13" ht="31.5">
      <c r="I85" s="135"/>
      <c r="J85" s="179"/>
      <c r="K85" s="307" t="s">
        <v>112</v>
      </c>
      <c r="L85" s="181" t="s">
        <v>113</v>
      </c>
      <c r="M85" s="135"/>
    </row>
    <row r="86" spans="9:13" ht="47.25">
      <c r="I86" s="135"/>
      <c r="J86" s="179"/>
      <c r="K86" s="307" t="s">
        <v>530</v>
      </c>
      <c r="L86" s="181" t="s">
        <v>115</v>
      </c>
      <c r="M86" s="135"/>
    </row>
    <row r="87" spans="9:13" ht="94.5">
      <c r="I87" s="135"/>
      <c r="J87" s="179"/>
      <c r="K87" s="308" t="s">
        <v>531</v>
      </c>
      <c r="L87" s="100" t="s">
        <v>117</v>
      </c>
      <c r="M87" s="135"/>
    </row>
    <row r="88" spans="9:13" ht="15.75">
      <c r="I88" s="135"/>
      <c r="J88" s="185"/>
      <c r="K88" s="307" t="s">
        <v>118</v>
      </c>
      <c r="L88" s="181" t="s">
        <v>120</v>
      </c>
      <c r="M88" s="135"/>
    </row>
  </sheetData>
  <sheetProtection sheet="1" objects="1" scenarios="1"/>
  <mergeCells count="20">
    <mergeCell ref="I9:J9"/>
    <mergeCell ref="I11:J11"/>
    <mergeCell ref="I13:L13"/>
    <mergeCell ref="B32:D32"/>
    <mergeCell ref="B23:B24"/>
    <mergeCell ref="C23:C24"/>
    <mergeCell ref="D23:D24"/>
    <mergeCell ref="E23:E24"/>
    <mergeCell ref="B17:B22"/>
    <mergeCell ref="C17:D17"/>
    <mergeCell ref="D34:E34"/>
    <mergeCell ref="D36:E36"/>
    <mergeCell ref="C5:D5"/>
    <mergeCell ref="C6:D6"/>
    <mergeCell ref="D7:E7"/>
    <mergeCell ref="B33:D33"/>
    <mergeCell ref="B15:B16"/>
    <mergeCell ref="C15:D15"/>
    <mergeCell ref="E15:E16"/>
    <mergeCell ref="C16:D16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B1:M79"/>
  <sheetViews>
    <sheetView topLeftCell="D1" zoomScale="115" zoomScaleNormal="115" workbookViewId="0">
      <selection activeCell="D1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4.85546875" style="62" customWidth="1"/>
    <col min="9" max="9" width="13.5703125" style="62" customWidth="1"/>
    <col min="10" max="10" width="12.140625" style="62" customWidth="1"/>
    <col min="11" max="11" width="69.85546875" style="62" customWidth="1"/>
    <col min="12" max="12" width="16.28515625" style="62" customWidth="1"/>
    <col min="13" max="13" width="13.28515625" style="62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58</v>
      </c>
      <c r="E7" s="69"/>
    </row>
    <row r="8" spans="2:13" ht="15.75">
      <c r="C8" s="70" t="s">
        <v>31</v>
      </c>
      <c r="D8" s="71" t="s">
        <v>47</v>
      </c>
      <c r="E8" s="68">
        <v>534.5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62">
        <f>E8*(E9-1.7)</f>
        <v>6772.1149999999998</v>
      </c>
      <c r="L9" s="74"/>
    </row>
    <row r="10" spans="2:13" ht="15.75">
      <c r="C10" s="70" t="s">
        <v>434</v>
      </c>
      <c r="D10" s="71" t="s">
        <v>48</v>
      </c>
      <c r="E10" s="68">
        <f>E9-1.7</f>
        <v>12.67</v>
      </c>
      <c r="I10" s="75"/>
      <c r="J10" s="75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81265.38</v>
      </c>
      <c r="I11" s="79" t="s">
        <v>82</v>
      </c>
      <c r="J11" s="79"/>
      <c r="K11" s="186">
        <f>7653.95-6772.11</f>
        <v>881.84000000000015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80383.540000000008</v>
      </c>
      <c r="I12" s="81" t="s">
        <v>83</v>
      </c>
      <c r="J12" s="81"/>
      <c r="K12" s="64">
        <f>7653.95 -6772.11</f>
        <v>881.84000000000015</v>
      </c>
      <c r="L12" s="74"/>
    </row>
    <row r="13" spans="2:13" ht="19.5" thickBot="1">
      <c r="C13" s="83"/>
      <c r="D13" s="84"/>
      <c r="I13" s="85"/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92" t="s">
        <v>90</v>
      </c>
    </row>
    <row r="15" spans="2:13" ht="16.5">
      <c r="B15" s="93" t="s">
        <v>39</v>
      </c>
      <c r="C15" s="94" t="s">
        <v>7</v>
      </c>
      <c r="D15" s="309"/>
      <c r="E15" s="96">
        <f>E11/F28*F15</f>
        <v>11352.78</v>
      </c>
      <c r="F15" s="260">
        <v>1.77</v>
      </c>
      <c r="I15" s="98">
        <v>135</v>
      </c>
      <c r="J15" s="99">
        <v>43126</v>
      </c>
      <c r="K15" s="100" t="s">
        <v>140</v>
      </c>
      <c r="L15" s="101"/>
      <c r="M15" s="310"/>
    </row>
    <row r="16" spans="2:13" ht="51.75" customHeight="1" thickBot="1">
      <c r="B16" s="102"/>
      <c r="C16" s="103" t="s">
        <v>473</v>
      </c>
      <c r="D16" s="311"/>
      <c r="E16" s="105"/>
      <c r="F16" s="106"/>
      <c r="I16" s="98">
        <v>11</v>
      </c>
      <c r="J16" s="99">
        <v>43109</v>
      </c>
      <c r="K16" s="117" t="s">
        <v>177</v>
      </c>
      <c r="L16" s="101">
        <v>4</v>
      </c>
      <c r="M16" s="310"/>
    </row>
    <row r="17" spans="2:13" ht="36.75" customHeight="1">
      <c r="B17" s="93" t="s">
        <v>40</v>
      </c>
      <c r="C17" s="94" t="s">
        <v>44</v>
      </c>
      <c r="D17" s="309"/>
      <c r="E17" s="312">
        <f>E18+E19+E20+E21+E22</f>
        <v>26361.539999999997</v>
      </c>
      <c r="F17" s="264">
        <f>F18+F19+F20+F21+F22</f>
        <v>4.1100000000000003</v>
      </c>
      <c r="I17" s="98">
        <v>36</v>
      </c>
      <c r="J17" s="99">
        <v>43110</v>
      </c>
      <c r="K17" s="100" t="s">
        <v>140</v>
      </c>
      <c r="L17" s="101"/>
      <c r="M17" s="310"/>
    </row>
    <row r="18" spans="2:13" ht="47.25">
      <c r="B18" s="111"/>
      <c r="C18" s="112" t="s">
        <v>45</v>
      </c>
      <c r="D18" s="113" t="s">
        <v>138</v>
      </c>
      <c r="E18" s="114">
        <f>E11/F28*F18</f>
        <v>7696.7999999999993</v>
      </c>
      <c r="F18" s="115">
        <v>1.2</v>
      </c>
      <c r="I18" s="98">
        <v>183</v>
      </c>
      <c r="J18" s="99">
        <v>43131</v>
      </c>
      <c r="K18" s="100" t="s">
        <v>450</v>
      </c>
      <c r="L18" s="101"/>
      <c r="M18" s="310"/>
    </row>
    <row r="19" spans="2:13" ht="33.75" customHeight="1">
      <c r="B19" s="111"/>
      <c r="C19" s="112" t="s">
        <v>10</v>
      </c>
      <c r="D19" s="116" t="s">
        <v>139</v>
      </c>
      <c r="E19" s="114">
        <f>E11/F28*F19</f>
        <v>3848.3999999999996</v>
      </c>
      <c r="F19" s="115">
        <v>0.6</v>
      </c>
      <c r="I19" s="98">
        <v>178</v>
      </c>
      <c r="J19" s="107">
        <v>43130</v>
      </c>
      <c r="K19" s="100" t="s">
        <v>451</v>
      </c>
      <c r="L19" s="101"/>
      <c r="M19" s="310"/>
    </row>
    <row r="20" spans="2:13" ht="69" customHeight="1">
      <c r="B20" s="111"/>
      <c r="C20" s="112" t="s">
        <v>11</v>
      </c>
      <c r="D20" s="313" t="s">
        <v>50</v>
      </c>
      <c r="E20" s="314">
        <f>E11/F28*F20</f>
        <v>8209.92</v>
      </c>
      <c r="F20" s="267">
        <v>1.28</v>
      </c>
      <c r="I20" s="98">
        <v>101</v>
      </c>
      <c r="J20" s="107">
        <v>43122</v>
      </c>
      <c r="K20" s="100" t="s">
        <v>450</v>
      </c>
      <c r="L20" s="101"/>
      <c r="M20" s="101"/>
    </row>
    <row r="21" spans="2:13" ht="47.25">
      <c r="B21" s="111"/>
      <c r="C21" s="112" t="s">
        <v>12</v>
      </c>
      <c r="D21" s="313" t="s">
        <v>74</v>
      </c>
      <c r="E21" s="314">
        <f>E11/F28*F21</f>
        <v>3720.12</v>
      </c>
      <c r="F21" s="267">
        <v>0.57999999999999996</v>
      </c>
      <c r="I21" s="98">
        <v>74</v>
      </c>
      <c r="J21" s="107">
        <v>43111</v>
      </c>
      <c r="K21" s="100" t="s">
        <v>144</v>
      </c>
      <c r="L21" s="101"/>
      <c r="M21" s="101"/>
    </row>
    <row r="22" spans="2:13" ht="26.25" customHeight="1" thickBot="1">
      <c r="B22" s="102"/>
      <c r="C22" s="118" t="s">
        <v>13</v>
      </c>
      <c r="D22" s="315" t="s">
        <v>51</v>
      </c>
      <c r="E22" s="314">
        <f>E11/F28*F22</f>
        <v>2886.3</v>
      </c>
      <c r="F22" s="270">
        <v>0.45</v>
      </c>
      <c r="I22" s="98">
        <v>55</v>
      </c>
      <c r="J22" s="99">
        <v>42746</v>
      </c>
      <c r="K22" s="100" t="s">
        <v>178</v>
      </c>
      <c r="L22" s="101"/>
      <c r="M22" s="101"/>
    </row>
    <row r="23" spans="2:13" ht="44.25" customHeight="1">
      <c r="B23" s="111">
        <v>3</v>
      </c>
      <c r="C23" s="122" t="s">
        <v>14</v>
      </c>
      <c r="D23" s="316" t="s">
        <v>75</v>
      </c>
      <c r="E23" s="96">
        <f>E11/F28*F23</f>
        <v>11865.900000000001</v>
      </c>
      <c r="F23" s="106">
        <v>1.85</v>
      </c>
      <c r="I23" s="98"/>
      <c r="J23" s="99"/>
      <c r="K23" s="100" t="s">
        <v>145</v>
      </c>
      <c r="L23" s="101"/>
      <c r="M23" s="101"/>
    </row>
    <row r="24" spans="2:13" ht="21" customHeight="1" thickBot="1">
      <c r="B24" s="111"/>
      <c r="C24" s="126"/>
      <c r="D24" s="317"/>
      <c r="E24" s="105"/>
      <c r="F24" s="318"/>
      <c r="I24" s="98"/>
      <c r="J24" s="99">
        <v>43124</v>
      </c>
      <c r="K24" s="100" t="s">
        <v>146</v>
      </c>
      <c r="L24" s="101"/>
      <c r="M24" s="135"/>
    </row>
    <row r="25" spans="2:13" ht="60.75" thickBot="1">
      <c r="B25" s="217">
        <v>4</v>
      </c>
      <c r="C25" s="131" t="s">
        <v>16</v>
      </c>
      <c r="D25" s="319" t="s">
        <v>76</v>
      </c>
      <c r="E25" s="320">
        <f>E11/F28*F25</f>
        <v>6670.56</v>
      </c>
      <c r="F25" s="134">
        <v>1.04</v>
      </c>
      <c r="I25" s="98"/>
      <c r="J25" s="107">
        <v>43152</v>
      </c>
      <c r="K25" s="100" t="s">
        <v>450</v>
      </c>
      <c r="L25" s="101"/>
      <c r="M25" s="101"/>
    </row>
    <row r="26" spans="2:13" ht="60.75" thickBot="1">
      <c r="B26" s="218">
        <v>5</v>
      </c>
      <c r="C26" s="137" t="s">
        <v>537</v>
      </c>
      <c r="D26" s="321" t="s">
        <v>77</v>
      </c>
      <c r="E26" s="322">
        <f>E11/F28*F26</f>
        <v>7825.08</v>
      </c>
      <c r="F26" s="134">
        <v>1.22</v>
      </c>
      <c r="I26" s="98">
        <v>257</v>
      </c>
      <c r="J26" s="99">
        <v>43139</v>
      </c>
      <c r="K26" s="117" t="s">
        <v>176</v>
      </c>
      <c r="L26" s="101"/>
      <c r="M26" s="101"/>
    </row>
    <row r="27" spans="2:13" ht="60.75" thickBot="1">
      <c r="B27" s="217">
        <v>6</v>
      </c>
      <c r="C27" s="131" t="s">
        <v>476</v>
      </c>
      <c r="D27" s="319" t="s">
        <v>49</v>
      </c>
      <c r="E27" s="320">
        <f>E11/F28*F27</f>
        <v>17189.52</v>
      </c>
      <c r="F27" s="134">
        <v>2.68</v>
      </c>
      <c r="I27" s="152">
        <v>320</v>
      </c>
      <c r="J27" s="155">
        <v>43157</v>
      </c>
      <c r="K27" s="165" t="s">
        <v>179</v>
      </c>
      <c r="L27" s="101"/>
      <c r="M27" s="135"/>
    </row>
    <row r="28" spans="2:13" ht="39.75" customHeight="1" thickBot="1">
      <c r="B28" s="218"/>
      <c r="C28" s="145" t="s">
        <v>19</v>
      </c>
      <c r="D28" s="323"/>
      <c r="E28" s="322">
        <f>E15+E17+E23+E25+E26+E27</f>
        <v>81265.38</v>
      </c>
      <c r="F28" s="134">
        <f>F15+F17+F23+F25+F26+F27</f>
        <v>12.67</v>
      </c>
      <c r="I28" s="140">
        <v>229</v>
      </c>
      <c r="J28" s="141">
        <v>43137</v>
      </c>
      <c r="K28" s="100" t="s">
        <v>450</v>
      </c>
      <c r="L28" s="101"/>
      <c r="M28" s="135"/>
    </row>
    <row r="29" spans="2:13" ht="36" customHeight="1" thickBot="1">
      <c r="B29" s="217">
        <v>7</v>
      </c>
      <c r="C29" s="131" t="s">
        <v>20</v>
      </c>
      <c r="D29" s="324" t="s">
        <v>536</v>
      </c>
      <c r="E29" s="320">
        <f>E8*F29*12</f>
        <v>10903.8</v>
      </c>
      <c r="F29" s="134">
        <v>1.7</v>
      </c>
      <c r="I29" s="140">
        <v>212</v>
      </c>
      <c r="J29" s="144">
        <v>43135</v>
      </c>
      <c r="K29" s="100" t="s">
        <v>451</v>
      </c>
      <c r="L29" s="177"/>
      <c r="M29" s="197"/>
    </row>
    <row r="30" spans="2:13" ht="36" customHeight="1" thickBot="1">
      <c r="B30" s="148"/>
      <c r="C30" s="149" t="s">
        <v>41</v>
      </c>
      <c r="D30" s="150"/>
      <c r="E30" s="151">
        <f>E28+E29</f>
        <v>92169.180000000008</v>
      </c>
      <c r="F30" s="134">
        <f>F29+F28</f>
        <v>14.37</v>
      </c>
      <c r="I30" s="140">
        <v>349</v>
      </c>
      <c r="J30" s="144">
        <v>43164</v>
      </c>
      <c r="K30" s="100" t="s">
        <v>450</v>
      </c>
      <c r="L30" s="177"/>
      <c r="M30" s="197"/>
    </row>
    <row r="31" spans="2:13" ht="32.25" customHeight="1">
      <c r="I31" s="140">
        <v>448</v>
      </c>
      <c r="J31" s="144">
        <v>43172</v>
      </c>
      <c r="K31" s="100" t="s">
        <v>450</v>
      </c>
      <c r="L31" s="177"/>
      <c r="M31" s="197"/>
    </row>
    <row r="32" spans="2:13" ht="15.75">
      <c r="B32" s="156" t="s">
        <v>84</v>
      </c>
      <c r="C32" s="156"/>
      <c r="D32" s="156"/>
      <c r="E32" s="195"/>
      <c r="F32" s="158"/>
      <c r="I32" s="152"/>
      <c r="J32" s="224"/>
      <c r="K32" s="100" t="s">
        <v>190</v>
      </c>
      <c r="L32" s="177"/>
      <c r="M32" s="197"/>
    </row>
    <row r="33" spans="2:13" ht="18.75">
      <c r="B33" s="161" t="s">
        <v>79</v>
      </c>
      <c r="C33" s="161"/>
      <c r="D33" s="161"/>
      <c r="E33" s="162">
        <f>K12</f>
        <v>881.84000000000015</v>
      </c>
      <c r="I33" s="152"/>
      <c r="J33" s="224"/>
      <c r="K33" s="100" t="s">
        <v>191</v>
      </c>
      <c r="L33" s="177"/>
      <c r="M33" s="197"/>
    </row>
    <row r="34" spans="2:13" ht="15.75">
      <c r="I34" s="169" t="s">
        <v>205</v>
      </c>
      <c r="J34" s="212">
        <v>43182</v>
      </c>
      <c r="K34" s="191" t="s">
        <v>206</v>
      </c>
      <c r="L34" s="177">
        <v>3</v>
      </c>
      <c r="M34" s="197"/>
    </row>
    <row r="35" spans="2:13" ht="45.75" customHeight="1">
      <c r="D35" s="163" t="s">
        <v>80</v>
      </c>
      <c r="E35" s="163"/>
      <c r="I35" s="140">
        <v>555</v>
      </c>
      <c r="J35" s="159">
        <v>43202</v>
      </c>
      <c r="K35" s="160" t="s">
        <v>454</v>
      </c>
      <c r="L35" s="177"/>
      <c r="M35" s="197"/>
    </row>
    <row r="36" spans="2:13" ht="15.75">
      <c r="I36" s="152"/>
      <c r="J36" s="224"/>
      <c r="K36" s="100" t="s">
        <v>213</v>
      </c>
      <c r="L36" s="177"/>
      <c r="M36" s="197"/>
    </row>
    <row r="37" spans="2:13" ht="15.75">
      <c r="I37" s="152">
        <v>526</v>
      </c>
      <c r="J37" s="159">
        <v>43195</v>
      </c>
      <c r="K37" s="209" t="s">
        <v>229</v>
      </c>
      <c r="L37" s="177">
        <v>1</v>
      </c>
      <c r="M37" s="197"/>
    </row>
    <row r="38" spans="2:13" ht="63">
      <c r="I38" s="140">
        <v>717</v>
      </c>
      <c r="J38" s="159">
        <v>43233</v>
      </c>
      <c r="K38" s="160" t="s">
        <v>454</v>
      </c>
      <c r="L38" s="177"/>
      <c r="M38" s="197"/>
    </row>
    <row r="39" spans="2:13" ht="15.75">
      <c r="I39" s="152">
        <v>678</v>
      </c>
      <c r="J39" s="224">
        <v>43227</v>
      </c>
      <c r="K39" s="197" t="s">
        <v>236</v>
      </c>
      <c r="L39" s="177">
        <v>3</v>
      </c>
      <c r="M39" s="197"/>
    </row>
    <row r="40" spans="2:13" ht="15.75">
      <c r="I40" s="152">
        <v>688</v>
      </c>
      <c r="J40" s="224">
        <v>43228</v>
      </c>
      <c r="K40" s="197" t="s">
        <v>237</v>
      </c>
      <c r="L40" s="177"/>
      <c r="M40" s="197"/>
    </row>
    <row r="41" spans="2:13" ht="15.75">
      <c r="I41" s="152"/>
      <c r="J41" s="224"/>
      <c r="K41" s="100" t="s">
        <v>242</v>
      </c>
      <c r="L41" s="177"/>
      <c r="M41" s="197"/>
    </row>
    <row r="42" spans="2:13" ht="15.75">
      <c r="I42" s="140"/>
      <c r="J42" s="214"/>
      <c r="K42" s="168" t="s">
        <v>276</v>
      </c>
      <c r="L42" s="177"/>
      <c r="M42" s="197"/>
    </row>
    <row r="43" spans="2:13" ht="15.75">
      <c r="I43" s="98" t="s">
        <v>469</v>
      </c>
      <c r="J43" s="200">
        <v>43245</v>
      </c>
      <c r="K43" s="168" t="s">
        <v>472</v>
      </c>
      <c r="L43" s="177"/>
      <c r="M43" s="197"/>
    </row>
    <row r="44" spans="2:13" ht="15.75">
      <c r="I44" s="140">
        <v>916</v>
      </c>
      <c r="J44" s="214">
        <v>43283</v>
      </c>
      <c r="K44" s="168" t="s">
        <v>293</v>
      </c>
      <c r="L44" s="177"/>
      <c r="M44" s="197"/>
    </row>
    <row r="45" spans="2:13" ht="15.75">
      <c r="I45" s="140">
        <v>1045</v>
      </c>
      <c r="J45" s="214">
        <v>43301</v>
      </c>
      <c r="K45" s="168" t="s">
        <v>294</v>
      </c>
      <c r="L45" s="177">
        <v>5</v>
      </c>
      <c r="M45" s="197"/>
    </row>
    <row r="46" spans="2:13" ht="15.75">
      <c r="I46" s="140">
        <v>1026</v>
      </c>
      <c r="J46" s="214">
        <v>43298</v>
      </c>
      <c r="K46" s="168" t="s">
        <v>295</v>
      </c>
      <c r="L46" s="177">
        <v>5</v>
      </c>
      <c r="M46" s="197"/>
    </row>
    <row r="47" spans="2:13" ht="31.5">
      <c r="I47" s="140"/>
      <c r="J47" s="173">
        <v>43332</v>
      </c>
      <c r="K47" s="100" t="s">
        <v>146</v>
      </c>
      <c r="L47" s="177"/>
      <c r="M47" s="197"/>
    </row>
    <row r="48" spans="2:13" ht="15.75">
      <c r="I48" s="140"/>
      <c r="J48" s="214"/>
      <c r="K48" s="168" t="s">
        <v>319</v>
      </c>
      <c r="L48" s="177"/>
      <c r="M48" s="197"/>
    </row>
    <row r="49" spans="9:13" ht="15.75">
      <c r="I49" s="140"/>
      <c r="J49" s="214"/>
      <c r="K49" s="168" t="s">
        <v>320</v>
      </c>
      <c r="L49" s="177"/>
      <c r="M49" s="197"/>
    </row>
    <row r="50" spans="9:13" ht="15.75">
      <c r="I50" s="140">
        <v>1337</v>
      </c>
      <c r="J50" s="214">
        <v>43371</v>
      </c>
      <c r="K50" s="168" t="s">
        <v>357</v>
      </c>
      <c r="L50" s="177">
        <v>1</v>
      </c>
      <c r="M50" s="197"/>
    </row>
    <row r="51" spans="9:13" ht="15.75">
      <c r="I51" s="140">
        <v>1268</v>
      </c>
      <c r="J51" s="214">
        <v>43353</v>
      </c>
      <c r="K51" s="168" t="s">
        <v>358</v>
      </c>
      <c r="L51" s="177">
        <v>6</v>
      </c>
      <c r="M51" s="197"/>
    </row>
    <row r="52" spans="9:13" ht="15.75">
      <c r="I52" s="140"/>
      <c r="J52" s="214"/>
      <c r="K52" s="168" t="s">
        <v>368</v>
      </c>
      <c r="L52" s="177"/>
      <c r="M52" s="197"/>
    </row>
    <row r="53" spans="9:13" ht="31.5">
      <c r="I53" s="140"/>
      <c r="J53" s="174" t="s">
        <v>370</v>
      </c>
      <c r="K53" s="175" t="s">
        <v>371</v>
      </c>
      <c r="L53" s="177"/>
      <c r="M53" s="197"/>
    </row>
    <row r="54" spans="9:13" ht="15.75">
      <c r="I54" s="140"/>
      <c r="J54" s="214"/>
      <c r="K54" s="168" t="s">
        <v>376</v>
      </c>
      <c r="L54" s="177"/>
      <c r="M54" s="197"/>
    </row>
    <row r="55" spans="9:13" ht="15.75">
      <c r="I55" s="140"/>
      <c r="J55" s="214"/>
      <c r="K55" s="168" t="s">
        <v>420</v>
      </c>
      <c r="L55" s="177"/>
      <c r="M55" s="197"/>
    </row>
    <row r="56" spans="9:13" ht="63">
      <c r="I56" s="140"/>
      <c r="J56" s="214">
        <v>43405</v>
      </c>
      <c r="K56" s="100" t="s">
        <v>431</v>
      </c>
      <c r="L56" s="177"/>
      <c r="M56" s="197"/>
    </row>
    <row r="57" spans="9:13" ht="15.75">
      <c r="I57" s="190"/>
      <c r="J57" s="214"/>
      <c r="K57" s="168" t="s">
        <v>494</v>
      </c>
      <c r="L57" s="177"/>
      <c r="M57" s="197"/>
    </row>
    <row r="58" spans="9:13" ht="15.75">
      <c r="I58" s="190" t="s">
        <v>509</v>
      </c>
      <c r="J58" s="214">
        <v>43454</v>
      </c>
      <c r="K58" s="168" t="s">
        <v>510</v>
      </c>
      <c r="L58" s="177">
        <v>5</v>
      </c>
      <c r="M58" s="197"/>
    </row>
    <row r="59" spans="9:13" ht="15.75">
      <c r="I59" s="190" t="s">
        <v>508</v>
      </c>
      <c r="J59" s="214">
        <v>43455</v>
      </c>
      <c r="K59" s="168" t="s">
        <v>511</v>
      </c>
      <c r="L59" s="177">
        <v>4</v>
      </c>
      <c r="M59" s="197"/>
    </row>
    <row r="60" spans="9:13" ht="31.5">
      <c r="I60" s="190"/>
      <c r="J60" s="214"/>
      <c r="K60" s="100" t="s">
        <v>538</v>
      </c>
      <c r="L60" s="177"/>
      <c r="M60" s="197"/>
    </row>
    <row r="61" spans="9:13" ht="15.75">
      <c r="I61" s="190"/>
      <c r="J61" s="214"/>
      <c r="K61" s="168"/>
      <c r="L61" s="177"/>
      <c r="M61" s="197"/>
    </row>
    <row r="62" spans="9:13" ht="15.75">
      <c r="I62" s="190"/>
      <c r="J62" s="214"/>
      <c r="K62" s="168"/>
      <c r="L62" s="177"/>
      <c r="M62" s="197"/>
    </row>
    <row r="63" spans="9:13" ht="15.75">
      <c r="I63" s="190"/>
      <c r="J63" s="214"/>
      <c r="K63" s="168"/>
      <c r="L63" s="177"/>
      <c r="M63" s="197"/>
    </row>
    <row r="64" spans="9:13" ht="31.5">
      <c r="I64" s="135"/>
      <c r="J64" s="179"/>
      <c r="K64" s="100" t="s">
        <v>126</v>
      </c>
      <c r="L64" s="100" t="s">
        <v>119</v>
      </c>
      <c r="M64" s="135"/>
    </row>
    <row r="65" spans="9:13" ht="31.5">
      <c r="I65" s="135"/>
      <c r="J65" s="179"/>
      <c r="K65" s="180" t="s">
        <v>96</v>
      </c>
      <c r="L65" s="181" t="s">
        <v>97</v>
      </c>
      <c r="M65" s="135"/>
    </row>
    <row r="66" spans="9:13" ht="15.75">
      <c r="I66" s="135"/>
      <c r="J66" s="179"/>
      <c r="K66" s="182" t="s">
        <v>529</v>
      </c>
      <c r="L66" s="175" t="s">
        <v>122</v>
      </c>
      <c r="M66" s="100"/>
    </row>
    <row r="67" spans="9:13" ht="31.5">
      <c r="I67" s="135"/>
      <c r="J67" s="179"/>
      <c r="K67" s="181" t="s">
        <v>109</v>
      </c>
      <c r="L67" s="181" t="s">
        <v>110</v>
      </c>
      <c r="M67" s="175"/>
    </row>
    <row r="68" spans="9:13" ht="63">
      <c r="I68" s="135"/>
      <c r="J68" s="179"/>
      <c r="K68" s="182" t="s">
        <v>111</v>
      </c>
      <c r="L68" s="100" t="s">
        <v>104</v>
      </c>
      <c r="M68" s="135"/>
    </row>
    <row r="69" spans="9:13" ht="63">
      <c r="I69" s="135"/>
      <c r="J69" s="179"/>
      <c r="K69" s="182" t="s">
        <v>103</v>
      </c>
      <c r="L69" s="100" t="s">
        <v>104</v>
      </c>
      <c r="M69" s="135"/>
    </row>
    <row r="70" spans="9:13" ht="47.25">
      <c r="I70" s="135"/>
      <c r="J70" s="179"/>
      <c r="K70" s="181" t="s">
        <v>105</v>
      </c>
      <c r="L70" s="181" t="s">
        <v>106</v>
      </c>
      <c r="M70" s="135"/>
    </row>
    <row r="71" spans="9:13" ht="47.25">
      <c r="I71" s="135"/>
      <c r="J71" s="179"/>
      <c r="K71" s="181" t="s">
        <v>107</v>
      </c>
      <c r="L71" s="181" t="s">
        <v>108</v>
      </c>
      <c r="M71" s="135"/>
    </row>
    <row r="72" spans="9:13" ht="31.5">
      <c r="I72" s="135"/>
      <c r="J72" s="179"/>
      <c r="K72" s="181" t="s">
        <v>112</v>
      </c>
      <c r="L72" s="181" t="s">
        <v>113</v>
      </c>
      <c r="M72" s="135"/>
    </row>
    <row r="73" spans="9:13" ht="63">
      <c r="I73" s="135"/>
      <c r="J73" s="179" t="s">
        <v>124</v>
      </c>
      <c r="K73" s="181" t="s">
        <v>526</v>
      </c>
      <c r="L73" s="181" t="s">
        <v>99</v>
      </c>
      <c r="M73" s="135"/>
    </row>
    <row r="74" spans="9:13" ht="78.75">
      <c r="I74" s="135"/>
      <c r="J74" s="179" t="s">
        <v>123</v>
      </c>
      <c r="K74" s="182" t="s">
        <v>527</v>
      </c>
      <c r="L74" s="100" t="s">
        <v>119</v>
      </c>
      <c r="M74" s="135"/>
    </row>
    <row r="75" spans="9:13" ht="63">
      <c r="I75" s="135"/>
      <c r="J75" s="179"/>
      <c r="K75" s="182" t="s">
        <v>101</v>
      </c>
      <c r="L75" s="100" t="s">
        <v>119</v>
      </c>
      <c r="M75" s="135"/>
    </row>
    <row r="76" spans="9:13" ht="63">
      <c r="I76" s="135"/>
      <c r="J76" s="179"/>
      <c r="K76" s="182" t="s">
        <v>528</v>
      </c>
      <c r="L76" s="100" t="s">
        <v>119</v>
      </c>
      <c r="M76" s="135"/>
    </row>
    <row r="77" spans="9:13" ht="63">
      <c r="I77" s="135"/>
      <c r="J77" s="179"/>
      <c r="K77" s="181" t="s">
        <v>530</v>
      </c>
      <c r="L77" s="181" t="s">
        <v>115</v>
      </c>
      <c r="M77" s="135"/>
    </row>
    <row r="78" spans="9:13" ht="94.5">
      <c r="I78" s="135"/>
      <c r="J78" s="185"/>
      <c r="K78" s="184" t="s">
        <v>531</v>
      </c>
      <c r="L78" s="100" t="s">
        <v>117</v>
      </c>
      <c r="M78" s="135"/>
    </row>
    <row r="79" spans="9:13" ht="15.75">
      <c r="I79" s="135"/>
      <c r="J79" s="185"/>
      <c r="K79" s="181" t="s">
        <v>118</v>
      </c>
      <c r="L79" s="181" t="s">
        <v>120</v>
      </c>
      <c r="M79" s="135"/>
    </row>
  </sheetData>
  <sheetProtection sheet="1" objects="1" scenarios="1"/>
  <mergeCells count="19">
    <mergeCell ref="D35:E35"/>
    <mergeCell ref="I9:J9"/>
    <mergeCell ref="I11:J11"/>
    <mergeCell ref="I13:L13"/>
    <mergeCell ref="B32:D32"/>
    <mergeCell ref="C5:D5"/>
    <mergeCell ref="C6:D6"/>
    <mergeCell ref="D7:E7"/>
    <mergeCell ref="B33:D33"/>
    <mergeCell ref="B15:B16"/>
    <mergeCell ref="C15:D15"/>
    <mergeCell ref="E15:E16"/>
    <mergeCell ref="C16:D16"/>
    <mergeCell ref="B17:B22"/>
    <mergeCell ref="C17:D17"/>
    <mergeCell ref="B23:B24"/>
    <mergeCell ref="C23:C24"/>
    <mergeCell ref="D23:D24"/>
    <mergeCell ref="E23:E24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B1:M70"/>
  <sheetViews>
    <sheetView topLeftCell="C1" zoomScale="115" zoomScaleNormal="115" workbookViewId="0">
      <selection activeCell="C1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7109375" style="62" customWidth="1"/>
    <col min="9" max="9" width="7.28515625" style="62" customWidth="1"/>
    <col min="10" max="10" width="15" style="62" customWidth="1"/>
    <col min="11" max="11" width="69.85546875" style="62" customWidth="1"/>
    <col min="12" max="12" width="16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3" spans="2:13" ht="18">
      <c r="C3" s="325" t="s">
        <v>133</v>
      </c>
      <c r="D3" s="326"/>
    </row>
    <row r="4" spans="2:13" ht="18">
      <c r="C4" s="66" t="s">
        <v>29</v>
      </c>
      <c r="D4" s="67"/>
    </row>
    <row r="5" spans="2:13" ht="18.75">
      <c r="C5" s="68" t="s">
        <v>30</v>
      </c>
      <c r="D5" s="69" t="s">
        <v>57</v>
      </c>
      <c r="E5" s="69"/>
    </row>
    <row r="6" spans="2:13" ht="15.75">
      <c r="C6" s="70" t="s">
        <v>31</v>
      </c>
      <c r="D6" s="71" t="s">
        <v>47</v>
      </c>
      <c r="E6" s="68">
        <v>536.5</v>
      </c>
    </row>
    <row r="7" spans="2:13" ht="15.75">
      <c r="C7" s="70" t="s">
        <v>32</v>
      </c>
      <c r="D7" s="71" t="s">
        <v>48</v>
      </c>
      <c r="E7" s="68">
        <v>14.37</v>
      </c>
      <c r="I7" s="72" t="s">
        <v>81</v>
      </c>
      <c r="J7" s="72"/>
      <c r="K7" s="62">
        <f>E6*(E7-1.7)</f>
        <v>6797.4549999999999</v>
      </c>
      <c r="L7" s="74"/>
    </row>
    <row r="8" spans="2:13" ht="15.75">
      <c r="C8" s="70" t="s">
        <v>434</v>
      </c>
      <c r="D8" s="71" t="s">
        <v>48</v>
      </c>
      <c r="E8" s="68">
        <f>E7-1.7</f>
        <v>12.67</v>
      </c>
      <c r="I8" s="75"/>
      <c r="J8" s="75"/>
      <c r="L8" s="74"/>
    </row>
    <row r="9" spans="2:13" ht="15.75">
      <c r="C9" s="76" t="s">
        <v>33</v>
      </c>
      <c r="D9" s="77" t="str">
        <f>'Фрунзенская 4а'!D11</f>
        <v>январь- декабрь 2018 г., руб.</v>
      </c>
      <c r="E9" s="78">
        <f>K7*12</f>
        <v>81569.459999999992</v>
      </c>
      <c r="I9" s="79" t="s">
        <v>82</v>
      </c>
      <c r="J9" s="79"/>
      <c r="K9" s="186">
        <f>7201.2-6797.46</f>
        <v>403.73999999999978</v>
      </c>
      <c r="L9" s="74"/>
    </row>
    <row r="10" spans="2:13" ht="15.75" customHeight="1" thickBot="1">
      <c r="C10" s="76" t="s">
        <v>34</v>
      </c>
      <c r="D10" s="77" t="str">
        <f>'Фрунзенская 4а'!D12</f>
        <v>январь- декабрь 2018 г., руб.</v>
      </c>
      <c r="E10" s="78">
        <f>E9-K9</f>
        <v>81165.719999999987</v>
      </c>
      <c r="I10" s="81" t="s">
        <v>83</v>
      </c>
      <c r="J10" s="81"/>
      <c r="K10" s="241">
        <f>7201.2-6797.46</f>
        <v>403.73999999999978</v>
      </c>
      <c r="L10" s="74"/>
    </row>
    <row r="11" spans="2:13" ht="19.5" hidden="1" thickBot="1">
      <c r="C11" s="83"/>
      <c r="D11" s="84"/>
      <c r="I11" s="85" t="str">
        <f>D5</f>
        <v>п.Ишня, ул. Фрунзенская, дом 5</v>
      </c>
      <c r="J11" s="85"/>
      <c r="K11" s="85"/>
      <c r="L11" s="85"/>
    </row>
    <row r="12" spans="2:13" ht="16.5" thickBot="1">
      <c r="B12" s="87" t="s">
        <v>35</v>
      </c>
      <c r="C12" s="88" t="s">
        <v>36</v>
      </c>
      <c r="D12" s="89" t="s">
        <v>37</v>
      </c>
      <c r="E12" s="88" t="s">
        <v>38</v>
      </c>
      <c r="I12" s="90" t="s">
        <v>54</v>
      </c>
      <c r="J12" s="90" t="s">
        <v>55</v>
      </c>
      <c r="K12" s="90" t="s">
        <v>52</v>
      </c>
      <c r="L12" s="90" t="s">
        <v>53</v>
      </c>
      <c r="M12" s="92" t="s">
        <v>90</v>
      </c>
    </row>
    <row r="13" spans="2:13" ht="16.5">
      <c r="B13" s="93" t="s">
        <v>39</v>
      </c>
      <c r="C13" s="94" t="s">
        <v>7</v>
      </c>
      <c r="D13" s="95"/>
      <c r="E13" s="96">
        <f>E9/F26*F13</f>
        <v>11395.259999999998</v>
      </c>
      <c r="F13" s="187">
        <v>1.77</v>
      </c>
      <c r="I13" s="327">
        <v>37</v>
      </c>
      <c r="J13" s="252">
        <v>43110</v>
      </c>
      <c r="K13" s="100" t="s">
        <v>140</v>
      </c>
      <c r="L13" s="101"/>
      <c r="M13" s="101"/>
    </row>
    <row r="14" spans="2:13" ht="32.25" customHeight="1" thickBot="1">
      <c r="B14" s="102"/>
      <c r="C14" s="328" t="s">
        <v>461</v>
      </c>
      <c r="D14" s="329"/>
      <c r="E14" s="105"/>
      <c r="F14" s="106"/>
      <c r="I14" s="327">
        <v>136</v>
      </c>
      <c r="J14" s="252">
        <v>43126</v>
      </c>
      <c r="K14" s="100" t="s">
        <v>140</v>
      </c>
      <c r="L14" s="101"/>
      <c r="M14" s="101"/>
    </row>
    <row r="15" spans="2:13" ht="32.25" customHeight="1">
      <c r="B15" s="93" t="s">
        <v>40</v>
      </c>
      <c r="C15" s="94" t="s">
        <v>44</v>
      </c>
      <c r="D15" s="108"/>
      <c r="E15" s="109">
        <f>E16+E17+E18+E19+E20</f>
        <v>26460.179999999993</v>
      </c>
      <c r="F15" s="110">
        <f>F16+F17+F18+F19+F20</f>
        <v>4.1100000000000003</v>
      </c>
      <c r="I15" s="327">
        <v>183</v>
      </c>
      <c r="J15" s="252">
        <v>43131</v>
      </c>
      <c r="K15" s="100" t="s">
        <v>141</v>
      </c>
      <c r="L15" s="101"/>
      <c r="M15" s="101"/>
    </row>
    <row r="16" spans="2:13" ht="45" customHeight="1">
      <c r="B16" s="111"/>
      <c r="C16" s="112" t="s">
        <v>45</v>
      </c>
      <c r="D16" s="113" t="s">
        <v>138</v>
      </c>
      <c r="E16" s="114">
        <f>E9/F26*F16</f>
        <v>7725.5999999999985</v>
      </c>
      <c r="F16" s="115">
        <v>1.2</v>
      </c>
      <c r="I16" s="327">
        <v>178</v>
      </c>
      <c r="J16" s="330">
        <v>43130</v>
      </c>
      <c r="K16" s="100" t="s">
        <v>142</v>
      </c>
      <c r="L16" s="101"/>
      <c r="M16" s="101"/>
    </row>
    <row r="17" spans="2:13" ht="57.75" customHeight="1">
      <c r="B17" s="111"/>
      <c r="C17" s="112" t="s">
        <v>10</v>
      </c>
      <c r="D17" s="116" t="s">
        <v>139</v>
      </c>
      <c r="E17" s="114">
        <f>E9/F26*F17</f>
        <v>3862.7999999999993</v>
      </c>
      <c r="F17" s="115">
        <v>0.6</v>
      </c>
      <c r="I17" s="327">
        <v>101</v>
      </c>
      <c r="J17" s="330">
        <v>43122</v>
      </c>
      <c r="K17" s="100" t="s">
        <v>143</v>
      </c>
      <c r="L17" s="154"/>
      <c r="M17" s="154"/>
    </row>
    <row r="18" spans="2:13" ht="57" customHeight="1">
      <c r="B18" s="111"/>
      <c r="C18" s="112" t="s">
        <v>11</v>
      </c>
      <c r="D18" s="116" t="s">
        <v>50</v>
      </c>
      <c r="E18" s="114">
        <f>E9/F26*F18</f>
        <v>8240.64</v>
      </c>
      <c r="F18" s="115">
        <v>1.28</v>
      </c>
      <c r="I18" s="327">
        <v>74</v>
      </c>
      <c r="J18" s="330">
        <v>43111</v>
      </c>
      <c r="K18" s="100" t="s">
        <v>144</v>
      </c>
      <c r="L18" s="154"/>
      <c r="M18" s="154"/>
    </row>
    <row r="19" spans="2:13" ht="45">
      <c r="B19" s="111"/>
      <c r="C19" s="112" t="s">
        <v>12</v>
      </c>
      <c r="D19" s="116" t="s">
        <v>74</v>
      </c>
      <c r="E19" s="114">
        <f>E9/F26*F19</f>
        <v>3734.0399999999991</v>
      </c>
      <c r="F19" s="115">
        <v>0.57999999999999996</v>
      </c>
      <c r="I19" s="327"/>
      <c r="J19" s="252"/>
      <c r="K19" s="100" t="s">
        <v>145</v>
      </c>
      <c r="L19" s="101"/>
      <c r="M19" s="154"/>
    </row>
    <row r="20" spans="2:13" ht="47.25" customHeight="1" thickBot="1">
      <c r="B20" s="102"/>
      <c r="C20" s="118" t="s">
        <v>13</v>
      </c>
      <c r="D20" s="119" t="s">
        <v>51</v>
      </c>
      <c r="E20" s="114">
        <f>E9/F26*F20</f>
        <v>2897.0999999999995</v>
      </c>
      <c r="F20" s="121">
        <v>0.45</v>
      </c>
      <c r="I20" s="331"/>
      <c r="J20" s="252">
        <v>43124</v>
      </c>
      <c r="K20" s="100" t="s">
        <v>146</v>
      </c>
      <c r="L20" s="154"/>
      <c r="M20" s="154"/>
    </row>
    <row r="21" spans="2:13" ht="44.25" customHeight="1">
      <c r="B21" s="111">
        <v>3</v>
      </c>
      <c r="C21" s="122" t="s">
        <v>14</v>
      </c>
      <c r="D21" s="123" t="s">
        <v>75</v>
      </c>
      <c r="E21" s="124">
        <f>E9/F26*F21</f>
        <v>11910.3</v>
      </c>
      <c r="F21" s="125">
        <v>1.85</v>
      </c>
      <c r="I21" s="327"/>
      <c r="J21" s="330">
        <v>43152</v>
      </c>
      <c r="K21" s="100" t="s">
        <v>147</v>
      </c>
      <c r="L21" s="101"/>
      <c r="M21" s="101"/>
    </row>
    <row r="22" spans="2:13" ht="17.25" thickBot="1">
      <c r="B22" s="111"/>
      <c r="C22" s="126"/>
      <c r="D22" s="127"/>
      <c r="E22" s="128"/>
      <c r="F22" s="129"/>
      <c r="I22" s="327">
        <v>258</v>
      </c>
      <c r="J22" s="252">
        <v>43139</v>
      </c>
      <c r="K22" s="117" t="s">
        <v>148</v>
      </c>
      <c r="L22" s="101"/>
      <c r="M22" s="101"/>
    </row>
    <row r="23" spans="2:13" ht="60.75" thickBot="1">
      <c r="B23" s="217">
        <v>4</v>
      </c>
      <c r="C23" s="131" t="s">
        <v>16</v>
      </c>
      <c r="D23" s="132" t="s">
        <v>76</v>
      </c>
      <c r="E23" s="133">
        <f>E9/F26*F23</f>
        <v>6695.5199999999995</v>
      </c>
      <c r="F23" s="134">
        <v>1.04</v>
      </c>
      <c r="I23" s="332">
        <v>229</v>
      </c>
      <c r="J23" s="333">
        <v>43137</v>
      </c>
      <c r="K23" s="100" t="s">
        <v>181</v>
      </c>
      <c r="L23" s="101"/>
      <c r="M23" s="101"/>
    </row>
    <row r="24" spans="2:13" ht="60.75" thickBot="1">
      <c r="B24" s="218">
        <v>5</v>
      </c>
      <c r="C24" s="137" t="s">
        <v>537</v>
      </c>
      <c r="D24" s="138" t="s">
        <v>77</v>
      </c>
      <c r="E24" s="139">
        <f>E9/F26*F24</f>
        <v>7854.3599999999988</v>
      </c>
      <c r="F24" s="134">
        <v>1.22</v>
      </c>
      <c r="I24" s="332">
        <v>212</v>
      </c>
      <c r="J24" s="334">
        <v>43135</v>
      </c>
      <c r="K24" s="100" t="s">
        <v>182</v>
      </c>
      <c r="L24" s="194"/>
      <c r="M24" s="194"/>
    </row>
    <row r="25" spans="2:13" ht="60.75" thickBot="1">
      <c r="B25" s="217">
        <v>6</v>
      </c>
      <c r="C25" s="131" t="s">
        <v>476</v>
      </c>
      <c r="D25" s="132" t="s">
        <v>49</v>
      </c>
      <c r="E25" s="133">
        <f>E9/F26*F25</f>
        <v>17253.84</v>
      </c>
      <c r="F25" s="134">
        <v>2.68</v>
      </c>
      <c r="I25" s="332">
        <v>349</v>
      </c>
      <c r="J25" s="334">
        <v>43164</v>
      </c>
      <c r="K25" s="100" t="s">
        <v>183</v>
      </c>
      <c r="L25" s="194"/>
      <c r="M25" s="194"/>
    </row>
    <row r="26" spans="2:13" ht="71.25" customHeight="1" thickBot="1">
      <c r="B26" s="218"/>
      <c r="C26" s="145" t="s">
        <v>19</v>
      </c>
      <c r="D26" s="146"/>
      <c r="E26" s="139">
        <f>E13+E15+E21+E23+E24+E25</f>
        <v>81569.459999999992</v>
      </c>
      <c r="F26" s="134">
        <f>F13+F15+F21+F23+F24+F25</f>
        <v>12.67</v>
      </c>
      <c r="I26" s="332">
        <v>448</v>
      </c>
      <c r="J26" s="334">
        <v>43172</v>
      </c>
      <c r="K26" s="100" t="s">
        <v>184</v>
      </c>
      <c r="L26" s="194"/>
      <c r="M26" s="194"/>
    </row>
    <row r="27" spans="2:13" ht="42" customHeight="1" thickBot="1">
      <c r="B27" s="217">
        <v>7</v>
      </c>
      <c r="C27" s="131" t="s">
        <v>20</v>
      </c>
      <c r="D27" s="147" t="s">
        <v>536</v>
      </c>
      <c r="E27" s="133">
        <f>E6*F27*12</f>
        <v>10944.599999999999</v>
      </c>
      <c r="F27" s="134">
        <v>1.7</v>
      </c>
      <c r="I27" s="152">
        <v>467</v>
      </c>
      <c r="J27" s="335">
        <v>43187</v>
      </c>
      <c r="K27" s="233" t="s">
        <v>192</v>
      </c>
      <c r="L27" s="194">
        <v>6</v>
      </c>
      <c r="M27" s="194"/>
    </row>
    <row r="28" spans="2:13" ht="30" customHeight="1" thickBot="1">
      <c r="B28" s="148"/>
      <c r="C28" s="149" t="s">
        <v>41</v>
      </c>
      <c r="D28" s="150"/>
      <c r="E28" s="151">
        <f>E26+E27</f>
        <v>92514.06</v>
      </c>
      <c r="F28" s="134">
        <f>F27+F26</f>
        <v>14.37</v>
      </c>
      <c r="I28" s="331"/>
      <c r="J28" s="336"/>
      <c r="K28" s="100" t="s">
        <v>190</v>
      </c>
      <c r="L28" s="194"/>
      <c r="M28" s="243"/>
    </row>
    <row r="29" spans="2:13" ht="15.75">
      <c r="B29" s="156" t="s">
        <v>86</v>
      </c>
      <c r="C29" s="156"/>
      <c r="D29" s="156"/>
      <c r="E29" s="195"/>
      <c r="I29" s="331"/>
      <c r="J29" s="336"/>
      <c r="K29" s="100" t="s">
        <v>191</v>
      </c>
      <c r="L29" s="194"/>
      <c r="M29" s="194"/>
    </row>
    <row r="30" spans="2:13" ht="63">
      <c r="B30" s="161" t="s">
        <v>79</v>
      </c>
      <c r="C30" s="161"/>
      <c r="D30" s="161"/>
      <c r="E30" s="162">
        <f>K10</f>
        <v>403.73999999999978</v>
      </c>
      <c r="F30" s="158"/>
      <c r="I30" s="140">
        <v>555</v>
      </c>
      <c r="J30" s="159">
        <v>43202</v>
      </c>
      <c r="K30" s="160" t="s">
        <v>212</v>
      </c>
      <c r="L30" s="194"/>
      <c r="M30" s="243"/>
    </row>
    <row r="31" spans="2:13" ht="15.75">
      <c r="D31" s="163" t="s">
        <v>80</v>
      </c>
      <c r="E31" s="163"/>
      <c r="I31" s="331"/>
      <c r="J31" s="336"/>
      <c r="K31" s="100" t="s">
        <v>213</v>
      </c>
      <c r="L31" s="194"/>
      <c r="M31" s="194"/>
    </row>
    <row r="32" spans="2:13" ht="15.75">
      <c r="I32" s="169">
        <v>622</v>
      </c>
      <c r="J32" s="212">
        <v>43213</v>
      </c>
      <c r="K32" s="191" t="s">
        <v>227</v>
      </c>
      <c r="L32" s="194">
        <v>3</v>
      </c>
      <c r="M32" s="194"/>
    </row>
    <row r="33" spans="9:13" ht="15.75">
      <c r="I33" s="172">
        <v>516</v>
      </c>
      <c r="J33" s="159">
        <v>43194</v>
      </c>
      <c r="K33" s="191" t="s">
        <v>228</v>
      </c>
      <c r="L33" s="194">
        <v>6</v>
      </c>
      <c r="M33" s="194"/>
    </row>
    <row r="34" spans="9:13" ht="63">
      <c r="I34" s="140">
        <v>717</v>
      </c>
      <c r="J34" s="159">
        <v>43233</v>
      </c>
      <c r="K34" s="160" t="s">
        <v>235</v>
      </c>
      <c r="L34" s="194"/>
      <c r="M34" s="194"/>
    </row>
    <row r="35" spans="9:13" ht="15.75">
      <c r="I35" s="152">
        <v>679</v>
      </c>
      <c r="J35" s="159">
        <v>43227</v>
      </c>
      <c r="K35" s="209" t="s">
        <v>236</v>
      </c>
      <c r="L35" s="194">
        <v>1</v>
      </c>
      <c r="M35" s="194"/>
    </row>
    <row r="36" spans="9:13" ht="15.75">
      <c r="I36" s="152"/>
      <c r="J36" s="159"/>
      <c r="K36" s="100" t="s">
        <v>242</v>
      </c>
      <c r="L36" s="194"/>
      <c r="M36" s="194"/>
    </row>
    <row r="37" spans="9:13" ht="15.75">
      <c r="I37" s="152">
        <v>808</v>
      </c>
      <c r="J37" s="192">
        <v>43257</v>
      </c>
      <c r="K37" s="210" t="s">
        <v>272</v>
      </c>
      <c r="L37" s="194" t="s">
        <v>273</v>
      </c>
      <c r="M37" s="194"/>
    </row>
    <row r="38" spans="9:13" ht="15.75">
      <c r="I38" s="152"/>
      <c r="J38" s="194"/>
      <c r="K38" s="168" t="s">
        <v>276</v>
      </c>
      <c r="L38" s="194"/>
      <c r="M38" s="194"/>
    </row>
    <row r="39" spans="9:13" ht="31.5">
      <c r="I39" s="140"/>
      <c r="J39" s="173">
        <v>43332</v>
      </c>
      <c r="K39" s="100" t="s">
        <v>146</v>
      </c>
      <c r="L39" s="194"/>
      <c r="M39" s="194"/>
    </row>
    <row r="40" spans="9:13" ht="15.75">
      <c r="I40" s="140"/>
      <c r="J40" s="173"/>
      <c r="K40" s="168" t="s">
        <v>319</v>
      </c>
      <c r="L40" s="194"/>
      <c r="M40" s="194"/>
    </row>
    <row r="41" spans="9:13" ht="15.75">
      <c r="I41" s="140"/>
      <c r="J41" s="173"/>
      <c r="K41" s="168" t="s">
        <v>320</v>
      </c>
      <c r="L41" s="194"/>
      <c r="M41" s="194"/>
    </row>
    <row r="42" spans="9:13" ht="15.75">
      <c r="I42" s="140">
        <v>1223</v>
      </c>
      <c r="J42" s="173">
        <v>43343</v>
      </c>
      <c r="K42" s="100" t="s">
        <v>321</v>
      </c>
      <c r="L42" s="194">
        <v>3</v>
      </c>
      <c r="M42" s="194"/>
    </row>
    <row r="43" spans="9:13" ht="15.75">
      <c r="I43" s="140">
        <v>1338</v>
      </c>
      <c r="J43" s="173">
        <v>43371</v>
      </c>
      <c r="K43" s="100" t="s">
        <v>351</v>
      </c>
      <c r="L43" s="194">
        <v>1</v>
      </c>
      <c r="M43" s="194"/>
    </row>
    <row r="44" spans="9:13" ht="15.75">
      <c r="I44" s="140">
        <v>1282</v>
      </c>
      <c r="J44" s="173">
        <v>43356</v>
      </c>
      <c r="K44" s="100" t="s">
        <v>356</v>
      </c>
      <c r="L44" s="194">
        <v>3</v>
      </c>
      <c r="M44" s="194"/>
    </row>
    <row r="45" spans="9:13" ht="15.75">
      <c r="I45" s="140"/>
      <c r="J45" s="173"/>
      <c r="K45" s="168" t="s">
        <v>368</v>
      </c>
      <c r="L45" s="194"/>
      <c r="M45" s="194"/>
    </row>
    <row r="46" spans="9:13" ht="31.5">
      <c r="I46" s="140"/>
      <c r="J46" s="174" t="s">
        <v>370</v>
      </c>
      <c r="K46" s="175" t="s">
        <v>371</v>
      </c>
      <c r="L46" s="194"/>
      <c r="M46" s="194"/>
    </row>
    <row r="47" spans="9:13" ht="15.75">
      <c r="I47" s="140"/>
      <c r="J47" s="173"/>
      <c r="K47" s="168" t="s">
        <v>376</v>
      </c>
      <c r="L47" s="194"/>
      <c r="M47" s="194"/>
    </row>
    <row r="48" spans="9:13" ht="15.75">
      <c r="I48" s="140"/>
      <c r="J48" s="173"/>
      <c r="K48" s="168" t="s">
        <v>420</v>
      </c>
      <c r="L48" s="194"/>
      <c r="M48" s="194"/>
    </row>
    <row r="49" spans="9:13" ht="63">
      <c r="I49" s="140"/>
      <c r="J49" s="173">
        <v>43405</v>
      </c>
      <c r="K49" s="100" t="s">
        <v>431</v>
      </c>
      <c r="L49" s="194"/>
      <c r="M49" s="194"/>
    </row>
    <row r="50" spans="9:13" ht="15.75">
      <c r="I50" s="190"/>
      <c r="J50" s="173"/>
      <c r="K50" s="100" t="s">
        <v>506</v>
      </c>
      <c r="L50" s="194"/>
      <c r="M50" s="194"/>
    </row>
    <row r="51" spans="9:13" ht="31.5">
      <c r="I51" s="190"/>
      <c r="J51" s="173"/>
      <c r="K51" s="100" t="s">
        <v>538</v>
      </c>
      <c r="L51" s="194"/>
      <c r="M51" s="194"/>
    </row>
    <row r="52" spans="9:13" ht="15.75">
      <c r="I52" s="190"/>
      <c r="J52" s="173"/>
      <c r="K52" s="100" t="s">
        <v>541</v>
      </c>
      <c r="L52" s="194"/>
      <c r="M52" s="194"/>
    </row>
    <row r="53" spans="9:13" ht="15.75">
      <c r="I53" s="190"/>
      <c r="J53" s="173"/>
      <c r="K53" s="100"/>
      <c r="L53" s="194"/>
      <c r="M53" s="194"/>
    </row>
    <row r="54" spans="9:13" ht="15.75">
      <c r="I54" s="190"/>
      <c r="J54" s="173"/>
      <c r="K54" s="100" t="s">
        <v>254</v>
      </c>
      <c r="L54" s="194" t="s">
        <v>542</v>
      </c>
      <c r="M54" s="194"/>
    </row>
    <row r="55" spans="9:13" ht="31.5">
      <c r="I55" s="337"/>
      <c r="J55" s="179"/>
      <c r="K55" s="100" t="s">
        <v>126</v>
      </c>
      <c r="L55" s="100" t="s">
        <v>119</v>
      </c>
      <c r="M55" s="135"/>
    </row>
    <row r="56" spans="9:13" ht="31.5">
      <c r="I56" s="337"/>
      <c r="J56" s="179"/>
      <c r="K56" s="180" t="s">
        <v>96</v>
      </c>
      <c r="L56" s="181" t="s">
        <v>97</v>
      </c>
      <c r="M56" s="135"/>
    </row>
    <row r="57" spans="9:13" ht="15.75">
      <c r="I57" s="337"/>
      <c r="J57" s="179"/>
      <c r="K57" s="182" t="s">
        <v>529</v>
      </c>
      <c r="L57" s="175" t="s">
        <v>122</v>
      </c>
      <c r="M57" s="135"/>
    </row>
    <row r="58" spans="9:13" ht="63">
      <c r="I58" s="337"/>
      <c r="J58" s="179"/>
      <c r="K58" s="182" t="s">
        <v>111</v>
      </c>
      <c r="L58" s="100" t="s">
        <v>104</v>
      </c>
      <c r="M58" s="135"/>
    </row>
    <row r="59" spans="9:13" ht="63">
      <c r="I59" s="337"/>
      <c r="J59" s="179"/>
      <c r="K59" s="182" t="s">
        <v>103</v>
      </c>
      <c r="L59" s="100" t="s">
        <v>104</v>
      </c>
      <c r="M59" s="135"/>
    </row>
    <row r="60" spans="9:13" ht="31.5">
      <c r="I60" s="337"/>
      <c r="J60" s="179"/>
      <c r="K60" s="181" t="s">
        <v>109</v>
      </c>
      <c r="L60" s="181" t="s">
        <v>110</v>
      </c>
      <c r="M60" s="135"/>
    </row>
    <row r="61" spans="9:13" ht="47.25">
      <c r="I61" s="337"/>
      <c r="J61" s="179"/>
      <c r="K61" s="181" t="s">
        <v>105</v>
      </c>
      <c r="L61" s="181" t="s">
        <v>106</v>
      </c>
      <c r="M61" s="135"/>
    </row>
    <row r="62" spans="9:13" ht="47.25">
      <c r="I62" s="337"/>
      <c r="J62" s="179"/>
      <c r="K62" s="181" t="s">
        <v>107</v>
      </c>
      <c r="L62" s="181" t="s">
        <v>108</v>
      </c>
      <c r="M62" s="135"/>
    </row>
    <row r="63" spans="9:13" ht="31.5">
      <c r="I63" s="135"/>
      <c r="J63" s="179"/>
      <c r="K63" s="181" t="s">
        <v>112</v>
      </c>
      <c r="L63" s="181" t="s">
        <v>113</v>
      </c>
      <c r="M63" s="135"/>
    </row>
    <row r="64" spans="9:13" ht="63">
      <c r="I64" s="135"/>
      <c r="J64" s="179"/>
      <c r="K64" s="181" t="s">
        <v>532</v>
      </c>
      <c r="L64" s="181" t="s">
        <v>99</v>
      </c>
      <c r="M64" s="135"/>
    </row>
    <row r="65" spans="9:13" ht="78.75">
      <c r="I65" s="135"/>
      <c r="J65" s="179" t="s">
        <v>124</v>
      </c>
      <c r="K65" s="182" t="s">
        <v>527</v>
      </c>
      <c r="L65" s="100" t="s">
        <v>119</v>
      </c>
      <c r="M65" s="135"/>
    </row>
    <row r="66" spans="9:13" ht="63">
      <c r="I66" s="135"/>
      <c r="J66" s="179" t="s">
        <v>123</v>
      </c>
      <c r="K66" s="182" t="s">
        <v>101</v>
      </c>
      <c r="L66" s="100" t="s">
        <v>119</v>
      </c>
      <c r="M66" s="135"/>
    </row>
    <row r="67" spans="9:13" ht="63">
      <c r="I67" s="135"/>
      <c r="J67" s="179"/>
      <c r="K67" s="182" t="s">
        <v>528</v>
      </c>
      <c r="L67" s="100" t="s">
        <v>119</v>
      </c>
      <c r="M67" s="135"/>
    </row>
    <row r="68" spans="9:13" ht="63">
      <c r="I68" s="135"/>
      <c r="J68" s="179"/>
      <c r="K68" s="181" t="s">
        <v>530</v>
      </c>
      <c r="L68" s="181" t="s">
        <v>115</v>
      </c>
      <c r="M68" s="135"/>
    </row>
    <row r="69" spans="9:13" ht="94.5">
      <c r="I69" s="135"/>
      <c r="J69" s="179"/>
      <c r="K69" s="184" t="s">
        <v>531</v>
      </c>
      <c r="L69" s="100" t="s">
        <v>117</v>
      </c>
      <c r="M69" s="135"/>
    </row>
    <row r="70" spans="9:13" ht="15.75">
      <c r="I70" s="135"/>
      <c r="J70" s="185"/>
      <c r="K70" s="181" t="s">
        <v>118</v>
      </c>
      <c r="L70" s="181" t="s">
        <v>120</v>
      </c>
      <c r="M70" s="135"/>
    </row>
  </sheetData>
  <sheetProtection sheet="1" objects="1" scenarios="1"/>
  <mergeCells count="19">
    <mergeCell ref="D31:E31"/>
    <mergeCell ref="I7:J7"/>
    <mergeCell ref="I9:J9"/>
    <mergeCell ref="I11:L11"/>
    <mergeCell ref="B29:D29"/>
    <mergeCell ref="C3:D3"/>
    <mergeCell ref="C4:D4"/>
    <mergeCell ref="D5:E5"/>
    <mergeCell ref="B30:D30"/>
    <mergeCell ref="B13:B14"/>
    <mergeCell ref="C13:D13"/>
    <mergeCell ref="E13:E14"/>
    <mergeCell ref="C14:D14"/>
    <mergeCell ref="B15:B20"/>
    <mergeCell ref="C15:D15"/>
    <mergeCell ref="B21:B22"/>
    <mergeCell ref="C21:C22"/>
    <mergeCell ref="D21:D22"/>
    <mergeCell ref="E21:E22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B1:T89"/>
  <sheetViews>
    <sheetView tabSelected="1" zoomScale="115" zoomScaleNormal="115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5703125" style="62" customWidth="1"/>
    <col min="9" max="9" width="13.7109375" style="62" customWidth="1"/>
    <col min="10" max="10" width="12.7109375" style="62" customWidth="1"/>
    <col min="11" max="11" width="78.5703125" style="62" customWidth="1"/>
    <col min="12" max="12" width="19.710937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325" t="s">
        <v>439</v>
      </c>
      <c r="D5" s="326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56</v>
      </c>
      <c r="E7" s="69"/>
      <c r="I7" s="62" t="s">
        <v>85</v>
      </c>
    </row>
    <row r="8" spans="2:13" ht="15.75">
      <c r="C8" s="70" t="s">
        <v>31</v>
      </c>
      <c r="D8" s="71" t="s">
        <v>47</v>
      </c>
      <c r="E8" s="68">
        <v>1488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338">
        <v>18842.82</v>
      </c>
      <c r="L9" s="74"/>
    </row>
    <row r="10" spans="2:13" ht="15.75">
      <c r="C10" s="70" t="s">
        <v>434</v>
      </c>
      <c r="D10" s="71" t="s">
        <v>48</v>
      </c>
      <c r="E10" s="68">
        <f>E9-1.7</f>
        <v>12.67</v>
      </c>
      <c r="I10" s="75"/>
      <c r="J10" s="75"/>
      <c r="K10" s="338"/>
      <c r="L10" s="74"/>
    </row>
    <row r="11" spans="2:13" ht="15.75">
      <c r="C11" s="76" t="s">
        <v>33</v>
      </c>
      <c r="D11" s="339" t="s">
        <v>440</v>
      </c>
      <c r="E11" s="78">
        <f>K9*12</f>
        <v>226113.84</v>
      </c>
      <c r="I11" s="79" t="s">
        <v>82</v>
      </c>
      <c r="J11" s="79"/>
      <c r="K11" s="186">
        <f>61247.55-18842.82</f>
        <v>42404.73</v>
      </c>
      <c r="L11" s="74"/>
    </row>
    <row r="12" spans="2:13" ht="15.75">
      <c r="C12" s="76" t="s">
        <v>34</v>
      </c>
      <c r="D12" s="339" t="s">
        <v>440</v>
      </c>
      <c r="E12" s="78">
        <f>E11-K11</f>
        <v>183709.11</v>
      </c>
      <c r="I12" s="81" t="s">
        <v>83</v>
      </c>
      <c r="J12" s="81"/>
      <c r="K12" s="64">
        <f>65900.43-18842.82</f>
        <v>47057.609999999993</v>
      </c>
      <c r="L12" s="74"/>
    </row>
    <row r="13" spans="2:13" ht="19.5" thickBot="1">
      <c r="C13" s="83"/>
      <c r="D13" s="84"/>
      <c r="I13" s="85" t="str">
        <f>D7</f>
        <v>п.Ишня, ул. Фрунзенская, дом 4а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135" t="s">
        <v>533</v>
      </c>
    </row>
    <row r="15" spans="2:13" ht="16.5">
      <c r="B15" s="93" t="s">
        <v>39</v>
      </c>
      <c r="C15" s="94" t="s">
        <v>7</v>
      </c>
      <c r="D15" s="95"/>
      <c r="E15" s="96">
        <f>E11/F28*F15</f>
        <v>40383.556955538799</v>
      </c>
      <c r="F15" s="187">
        <v>2.37</v>
      </c>
      <c r="I15" s="98">
        <v>144</v>
      </c>
      <c r="J15" s="99">
        <v>43126</v>
      </c>
      <c r="K15" s="100" t="s">
        <v>180</v>
      </c>
      <c r="L15" s="101"/>
      <c r="M15" s="101"/>
    </row>
    <row r="16" spans="2:13" ht="51.75" customHeight="1" thickBot="1">
      <c r="B16" s="102"/>
      <c r="C16" s="250" t="s">
        <v>463</v>
      </c>
      <c r="D16" s="251"/>
      <c r="E16" s="105"/>
      <c r="F16" s="106"/>
      <c r="I16" s="98">
        <v>40</v>
      </c>
      <c r="J16" s="99">
        <v>43110</v>
      </c>
      <c r="K16" s="100" t="s">
        <v>140</v>
      </c>
      <c r="L16" s="101"/>
      <c r="M16" s="101"/>
    </row>
    <row r="17" spans="2:13" ht="34.5" customHeight="1">
      <c r="B17" s="93" t="s">
        <v>40</v>
      </c>
      <c r="C17" s="94" t="s">
        <v>44</v>
      </c>
      <c r="D17" s="108"/>
      <c r="E17" s="109">
        <f>E18+E19+E20+E21+E22</f>
        <v>70032.244340617923</v>
      </c>
      <c r="F17" s="110">
        <f>F18+F19+F20+F21+F22</f>
        <v>4.1100000000000003</v>
      </c>
      <c r="I17" s="98">
        <v>183</v>
      </c>
      <c r="J17" s="99">
        <v>43131</v>
      </c>
      <c r="K17" s="100" t="s">
        <v>450</v>
      </c>
      <c r="L17" s="101"/>
      <c r="M17" s="101"/>
    </row>
    <row r="18" spans="2:13" ht="45">
      <c r="B18" s="111"/>
      <c r="C18" s="112" t="s">
        <v>45</v>
      </c>
      <c r="D18" s="113" t="s">
        <v>138</v>
      </c>
      <c r="E18" s="114">
        <f>E11/F28*F18</f>
        <v>20447.370610399394</v>
      </c>
      <c r="F18" s="115">
        <v>1.2</v>
      </c>
      <c r="I18" s="98">
        <v>178</v>
      </c>
      <c r="J18" s="107">
        <v>43130</v>
      </c>
      <c r="K18" s="100" t="s">
        <v>451</v>
      </c>
      <c r="L18" s="101"/>
      <c r="M18" s="101"/>
    </row>
    <row r="19" spans="2:13" ht="43.5" customHeight="1">
      <c r="B19" s="111"/>
      <c r="C19" s="112" t="s">
        <v>10</v>
      </c>
      <c r="D19" s="116" t="s">
        <v>139</v>
      </c>
      <c r="E19" s="114">
        <f>E11/F28*F19</f>
        <v>10223.685305199697</v>
      </c>
      <c r="F19" s="115">
        <v>0.6</v>
      </c>
      <c r="I19" s="98">
        <v>101</v>
      </c>
      <c r="J19" s="107">
        <v>43122</v>
      </c>
      <c r="K19" s="100" t="s">
        <v>450</v>
      </c>
      <c r="L19" s="101"/>
      <c r="M19" s="101"/>
    </row>
    <row r="20" spans="2:13" ht="60.75" customHeight="1">
      <c r="B20" s="111"/>
      <c r="C20" s="112" t="s">
        <v>11</v>
      </c>
      <c r="D20" s="116" t="s">
        <v>50</v>
      </c>
      <c r="E20" s="114">
        <f>E11/F28*F20</f>
        <v>21810.528651092685</v>
      </c>
      <c r="F20" s="115">
        <v>1.28</v>
      </c>
      <c r="I20" s="98">
        <v>74</v>
      </c>
      <c r="J20" s="107">
        <v>43111</v>
      </c>
      <c r="K20" s="100" t="s">
        <v>144</v>
      </c>
      <c r="L20" s="101"/>
      <c r="M20" s="101"/>
    </row>
    <row r="21" spans="2:13" ht="45">
      <c r="B21" s="111"/>
      <c r="C21" s="112" t="s">
        <v>12</v>
      </c>
      <c r="D21" s="116" t="s">
        <v>74</v>
      </c>
      <c r="E21" s="114">
        <f>E11/F28*F21</f>
        <v>9882.8957950263721</v>
      </c>
      <c r="F21" s="115">
        <v>0.57999999999999996</v>
      </c>
      <c r="I21" s="98">
        <v>67</v>
      </c>
      <c r="J21" s="99">
        <v>43115</v>
      </c>
      <c r="K21" s="100" t="s">
        <v>525</v>
      </c>
      <c r="L21" s="101">
        <v>19</v>
      </c>
      <c r="M21" s="101"/>
    </row>
    <row r="22" spans="2:13" ht="23.25" customHeight="1" thickBot="1">
      <c r="B22" s="102"/>
      <c r="C22" s="118" t="s">
        <v>13</v>
      </c>
      <c r="D22" s="119" t="s">
        <v>51</v>
      </c>
      <c r="E22" s="114">
        <f>E11/F28*F22</f>
        <v>7667.7639788997722</v>
      </c>
      <c r="F22" s="121">
        <v>0.45</v>
      </c>
      <c r="I22" s="98"/>
      <c r="J22" s="99"/>
      <c r="K22" s="100" t="s">
        <v>145</v>
      </c>
      <c r="L22" s="101"/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31523.0296910324</v>
      </c>
      <c r="F23" s="125">
        <v>1.85</v>
      </c>
      <c r="I23" s="98"/>
      <c r="J23" s="99">
        <v>43124</v>
      </c>
      <c r="K23" s="100" t="s">
        <v>146</v>
      </c>
      <c r="L23" s="101"/>
      <c r="M23" s="101"/>
    </row>
    <row r="24" spans="2:13" ht="32.25" thickBot="1">
      <c r="B24" s="111"/>
      <c r="C24" s="126"/>
      <c r="D24" s="127"/>
      <c r="E24" s="128"/>
      <c r="F24" s="129"/>
      <c r="I24" s="98"/>
      <c r="J24" s="107">
        <v>43152</v>
      </c>
      <c r="K24" s="100" t="s">
        <v>450</v>
      </c>
      <c r="L24" s="101"/>
      <c r="M24" s="101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17721.054529012807</v>
      </c>
      <c r="F25" s="134">
        <v>1.04</v>
      </c>
      <c r="I25" s="140">
        <v>229</v>
      </c>
      <c r="J25" s="141">
        <v>43137</v>
      </c>
      <c r="K25" s="100" t="s">
        <v>450</v>
      </c>
      <c r="L25" s="101"/>
      <c r="M25" s="101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20788.160120572717</v>
      </c>
      <c r="F26" s="134">
        <v>1.22</v>
      </c>
      <c r="I26" s="140">
        <v>212</v>
      </c>
      <c r="J26" s="144">
        <v>43135</v>
      </c>
      <c r="K26" s="100" t="s">
        <v>451</v>
      </c>
      <c r="L26" s="142"/>
      <c r="M26" s="142"/>
    </row>
    <row r="27" spans="2:13" ht="90.75" customHeight="1" thickBot="1">
      <c r="B27" s="217">
        <v>6</v>
      </c>
      <c r="C27" s="131" t="s">
        <v>476</v>
      </c>
      <c r="D27" s="132" t="s">
        <v>91</v>
      </c>
      <c r="E27" s="133">
        <f>E11/F28*F27</f>
        <v>45665.794363225315</v>
      </c>
      <c r="F27" s="134">
        <v>2.68</v>
      </c>
      <c r="I27" s="140">
        <v>349</v>
      </c>
      <c r="J27" s="144">
        <v>43164</v>
      </c>
      <c r="K27" s="100" t="s">
        <v>450</v>
      </c>
      <c r="L27" s="142"/>
      <c r="M27" s="142"/>
    </row>
    <row r="28" spans="2:13" ht="52.5" customHeight="1" thickBot="1">
      <c r="B28" s="218"/>
      <c r="C28" s="145" t="s">
        <v>19</v>
      </c>
      <c r="D28" s="146"/>
      <c r="E28" s="139">
        <f>E15+E17+E23+E25+E26+E27</f>
        <v>226113.83999999994</v>
      </c>
      <c r="F28" s="134">
        <f>F15+F17+F23+F25+F26+F27</f>
        <v>13.270000000000001</v>
      </c>
      <c r="I28" s="140">
        <v>448</v>
      </c>
      <c r="J28" s="144">
        <v>43172</v>
      </c>
      <c r="K28" s="100" t="s">
        <v>450</v>
      </c>
      <c r="L28" s="142"/>
      <c r="M28" s="142"/>
    </row>
    <row r="29" spans="2:13" ht="25.5" customHeight="1" thickBot="1">
      <c r="B29" s="217">
        <v>7</v>
      </c>
      <c r="C29" s="131" t="s">
        <v>20</v>
      </c>
      <c r="D29" s="147" t="s">
        <v>536</v>
      </c>
      <c r="E29" s="133">
        <f>E8*F29*12</f>
        <v>30355.199999999997</v>
      </c>
      <c r="F29" s="134">
        <v>1.7</v>
      </c>
      <c r="I29" s="140">
        <v>464</v>
      </c>
      <c r="J29" s="144">
        <v>43186</v>
      </c>
      <c r="K29" s="307" t="s">
        <v>185</v>
      </c>
      <c r="L29" s="142">
        <v>16</v>
      </c>
      <c r="M29" s="142"/>
    </row>
    <row r="30" spans="2:13" ht="25.5" customHeight="1" thickBot="1">
      <c r="B30" s="219"/>
      <c r="C30" s="149" t="s">
        <v>41</v>
      </c>
      <c r="D30" s="150"/>
      <c r="E30" s="151">
        <f>E28+E29</f>
        <v>256469.03999999992</v>
      </c>
      <c r="F30" s="134">
        <f>F29+F28</f>
        <v>14.97</v>
      </c>
      <c r="I30" s="140">
        <v>421</v>
      </c>
      <c r="J30" s="144">
        <v>43178</v>
      </c>
      <c r="K30" s="175" t="s">
        <v>186</v>
      </c>
      <c r="L30" s="142">
        <v>3</v>
      </c>
      <c r="M30" s="142"/>
    </row>
    <row r="31" spans="2:13" ht="15.75">
      <c r="I31" s="140">
        <v>444</v>
      </c>
      <c r="J31" s="144">
        <v>43182</v>
      </c>
      <c r="K31" s="100" t="s">
        <v>131</v>
      </c>
      <c r="L31" s="142">
        <v>19</v>
      </c>
      <c r="M31" s="142"/>
    </row>
    <row r="32" spans="2:13" ht="15.75">
      <c r="B32" s="156" t="s">
        <v>87</v>
      </c>
      <c r="C32" s="156"/>
      <c r="D32" s="156"/>
      <c r="E32" s="195" t="s">
        <v>438</v>
      </c>
      <c r="F32" s="158"/>
      <c r="I32" s="140">
        <v>478</v>
      </c>
      <c r="J32" s="144">
        <v>43188</v>
      </c>
      <c r="K32" s="175" t="s">
        <v>187</v>
      </c>
      <c r="L32" s="142"/>
      <c r="M32" s="142"/>
    </row>
    <row r="33" spans="2:20" ht="18.75">
      <c r="B33" s="161" t="s">
        <v>79</v>
      </c>
      <c r="C33" s="161"/>
      <c r="D33" s="161"/>
      <c r="E33" s="162">
        <f>K12</f>
        <v>47057.609999999993</v>
      </c>
      <c r="I33" s="140">
        <v>476</v>
      </c>
      <c r="J33" s="144">
        <v>43188</v>
      </c>
      <c r="K33" s="135" t="s">
        <v>188</v>
      </c>
      <c r="L33" s="142"/>
      <c r="M33" s="142"/>
    </row>
    <row r="34" spans="2:20" ht="15.75">
      <c r="D34" s="163"/>
      <c r="E34" s="163"/>
      <c r="I34" s="140">
        <v>375</v>
      </c>
      <c r="J34" s="144">
        <v>43168</v>
      </c>
      <c r="K34" s="135" t="s">
        <v>189</v>
      </c>
      <c r="L34" s="142">
        <v>19</v>
      </c>
      <c r="M34" s="142"/>
    </row>
    <row r="35" spans="2:20" ht="15.75">
      <c r="D35" s="163" t="s">
        <v>80</v>
      </c>
      <c r="E35" s="163"/>
      <c r="I35" s="140"/>
      <c r="J35" s="144"/>
      <c r="K35" s="100" t="s">
        <v>190</v>
      </c>
      <c r="L35" s="142"/>
      <c r="M35" s="142"/>
    </row>
    <row r="36" spans="2:20" ht="15.75">
      <c r="I36" s="140"/>
      <c r="J36" s="144"/>
      <c r="K36" s="100" t="s">
        <v>191</v>
      </c>
      <c r="L36" s="142"/>
      <c r="M36" s="142"/>
    </row>
    <row r="37" spans="2:20" ht="47.25">
      <c r="I37" s="140">
        <v>555</v>
      </c>
      <c r="J37" s="159">
        <v>43202</v>
      </c>
      <c r="K37" s="160" t="s">
        <v>454</v>
      </c>
      <c r="L37" s="190"/>
      <c r="M37" s="190"/>
      <c r="T37" s="143"/>
    </row>
    <row r="38" spans="2:20" ht="15.75">
      <c r="I38" s="140"/>
      <c r="J38" s="159"/>
      <c r="K38" s="100" t="s">
        <v>213</v>
      </c>
      <c r="L38" s="190"/>
      <c r="M38" s="190"/>
    </row>
    <row r="39" spans="2:20" ht="15.75">
      <c r="I39" s="140">
        <v>494</v>
      </c>
      <c r="J39" s="159">
        <v>43192</v>
      </c>
      <c r="K39" s="220" t="s">
        <v>226</v>
      </c>
      <c r="L39" s="190">
        <v>17</v>
      </c>
      <c r="M39" s="190"/>
    </row>
    <row r="40" spans="2:20" ht="47.25">
      <c r="I40" s="140">
        <v>717</v>
      </c>
      <c r="J40" s="159">
        <v>43233</v>
      </c>
      <c r="K40" s="160" t="s">
        <v>462</v>
      </c>
      <c r="L40" s="190"/>
      <c r="M40" s="190"/>
    </row>
    <row r="41" spans="2:20" ht="15.75">
      <c r="I41" s="140">
        <v>677</v>
      </c>
      <c r="J41" s="159">
        <v>43227</v>
      </c>
      <c r="K41" s="193" t="s">
        <v>236</v>
      </c>
      <c r="L41" s="190"/>
      <c r="M41" s="190"/>
    </row>
    <row r="42" spans="2:20" ht="15.75">
      <c r="I42" s="140">
        <v>763</v>
      </c>
      <c r="J42" s="159">
        <v>43250</v>
      </c>
      <c r="K42" s="193" t="s">
        <v>193</v>
      </c>
      <c r="L42" s="190">
        <v>19</v>
      </c>
      <c r="M42" s="190"/>
    </row>
    <row r="43" spans="2:20" ht="15.75">
      <c r="I43" s="140"/>
      <c r="J43" s="190"/>
      <c r="K43" s="100" t="s">
        <v>242</v>
      </c>
      <c r="L43" s="190"/>
      <c r="M43" s="190"/>
    </row>
    <row r="44" spans="2:20" ht="15.75">
      <c r="I44" s="169">
        <v>809</v>
      </c>
      <c r="J44" s="212">
        <v>43257</v>
      </c>
      <c r="K44" s="191" t="s">
        <v>258</v>
      </c>
      <c r="L44" s="190" t="s">
        <v>274</v>
      </c>
      <c r="M44" s="190"/>
    </row>
    <row r="45" spans="2:20" ht="15.75">
      <c r="D45" s="65"/>
      <c r="I45" s="172">
        <v>837</v>
      </c>
      <c r="J45" s="159">
        <v>43260</v>
      </c>
      <c r="K45" s="191" t="s">
        <v>193</v>
      </c>
      <c r="L45" s="190"/>
      <c r="M45" s="190"/>
    </row>
    <row r="46" spans="2:20" ht="15.75">
      <c r="I46" s="140">
        <v>841</v>
      </c>
      <c r="J46" s="159">
        <v>43260</v>
      </c>
      <c r="K46" s="193" t="s">
        <v>275</v>
      </c>
      <c r="L46" s="190">
        <v>5</v>
      </c>
      <c r="M46" s="190"/>
    </row>
    <row r="47" spans="2:20" ht="15.75">
      <c r="I47" s="152">
        <v>879</v>
      </c>
      <c r="J47" s="159">
        <v>43271</v>
      </c>
      <c r="K47" s="209" t="s">
        <v>257</v>
      </c>
      <c r="L47" s="194"/>
      <c r="M47" s="194"/>
    </row>
    <row r="48" spans="2:20" ht="15.75">
      <c r="I48" s="152"/>
      <c r="J48" s="159"/>
      <c r="K48" s="168" t="s">
        <v>276</v>
      </c>
      <c r="L48" s="194"/>
      <c r="M48" s="194"/>
    </row>
    <row r="49" spans="9:13" ht="15.75">
      <c r="I49" s="152">
        <v>1097</v>
      </c>
      <c r="J49" s="159">
        <v>43311</v>
      </c>
      <c r="K49" s="168" t="s">
        <v>286</v>
      </c>
      <c r="L49" s="194">
        <v>16</v>
      </c>
      <c r="M49" s="194"/>
    </row>
    <row r="50" spans="9:13" ht="15.75">
      <c r="I50" s="152">
        <v>979</v>
      </c>
      <c r="J50" s="159">
        <v>43292</v>
      </c>
      <c r="K50" s="168" t="s">
        <v>228</v>
      </c>
      <c r="L50" s="194" t="s">
        <v>287</v>
      </c>
      <c r="M50" s="194"/>
    </row>
    <row r="51" spans="9:13" ht="15.75">
      <c r="I51" s="152">
        <v>923</v>
      </c>
      <c r="J51" s="159">
        <v>43285</v>
      </c>
      <c r="K51" s="168" t="s">
        <v>288</v>
      </c>
      <c r="L51" s="194" t="s">
        <v>287</v>
      </c>
      <c r="M51" s="194"/>
    </row>
    <row r="52" spans="9:13" ht="15.75">
      <c r="I52" s="152">
        <v>920</v>
      </c>
      <c r="J52" s="159">
        <v>43284</v>
      </c>
      <c r="K52" s="168" t="s">
        <v>289</v>
      </c>
      <c r="L52" s="194">
        <v>4</v>
      </c>
      <c r="M52" s="194"/>
    </row>
    <row r="53" spans="9:13" ht="31.5">
      <c r="I53" s="207"/>
      <c r="J53" s="173">
        <v>43332</v>
      </c>
      <c r="K53" s="100" t="s">
        <v>146</v>
      </c>
      <c r="L53" s="194"/>
      <c r="M53" s="194"/>
    </row>
    <row r="54" spans="9:13" ht="15.75">
      <c r="I54" s="152"/>
      <c r="J54" s="159"/>
      <c r="K54" s="168" t="s">
        <v>319</v>
      </c>
      <c r="L54" s="194"/>
      <c r="M54" s="194"/>
    </row>
    <row r="55" spans="9:13" ht="15.75">
      <c r="I55" s="152"/>
      <c r="J55" s="159"/>
      <c r="K55" s="168" t="s">
        <v>320</v>
      </c>
      <c r="L55" s="194"/>
      <c r="M55" s="194"/>
    </row>
    <row r="56" spans="9:13" ht="15.75">
      <c r="I56" s="152">
        <v>1343</v>
      </c>
      <c r="J56" s="159">
        <v>43371</v>
      </c>
      <c r="K56" s="168" t="s">
        <v>354</v>
      </c>
      <c r="L56" s="194">
        <v>3</v>
      </c>
      <c r="M56" s="194"/>
    </row>
    <row r="57" spans="9:13" ht="15.75">
      <c r="I57" s="152">
        <v>1314</v>
      </c>
      <c r="J57" s="159">
        <v>43368</v>
      </c>
      <c r="K57" s="168" t="s">
        <v>355</v>
      </c>
      <c r="L57" s="194">
        <v>19</v>
      </c>
      <c r="M57" s="194"/>
    </row>
    <row r="58" spans="9:13" ht="15.75">
      <c r="I58" s="152"/>
      <c r="J58" s="159"/>
      <c r="K58" s="168" t="s">
        <v>368</v>
      </c>
      <c r="L58" s="194"/>
      <c r="M58" s="194"/>
    </row>
    <row r="59" spans="9:13" ht="15.75">
      <c r="I59" s="152">
        <v>1345</v>
      </c>
      <c r="J59" s="159">
        <v>43371</v>
      </c>
      <c r="K59" s="168" t="s">
        <v>241</v>
      </c>
      <c r="L59" s="194" t="s">
        <v>369</v>
      </c>
      <c r="M59" s="194"/>
    </row>
    <row r="60" spans="9:13" ht="31.5">
      <c r="I60" s="152"/>
      <c r="J60" s="174" t="s">
        <v>370</v>
      </c>
      <c r="K60" s="175" t="s">
        <v>371</v>
      </c>
      <c r="L60" s="194"/>
      <c r="M60" s="194"/>
    </row>
    <row r="61" spans="9:13" ht="15.75">
      <c r="I61" s="152">
        <v>1546</v>
      </c>
      <c r="J61" s="159">
        <v>43403</v>
      </c>
      <c r="K61" s="175" t="s">
        <v>371</v>
      </c>
      <c r="L61" s="194">
        <v>19</v>
      </c>
      <c r="M61" s="194"/>
    </row>
    <row r="62" spans="9:13" ht="15.75">
      <c r="I62" s="152"/>
      <c r="J62" s="159"/>
      <c r="K62" s="168" t="s">
        <v>376</v>
      </c>
      <c r="L62" s="194"/>
      <c r="M62" s="194"/>
    </row>
    <row r="63" spans="9:13" ht="15.75">
      <c r="I63" s="152"/>
      <c r="J63" s="192"/>
      <c r="K63" s="168" t="s">
        <v>420</v>
      </c>
      <c r="L63" s="194"/>
      <c r="M63" s="194"/>
    </row>
    <row r="64" spans="9:13" ht="15.75">
      <c r="I64" s="152" t="s">
        <v>421</v>
      </c>
      <c r="J64" s="192">
        <v>43445</v>
      </c>
      <c r="K64" s="168" t="s">
        <v>306</v>
      </c>
      <c r="L64" s="194">
        <v>3</v>
      </c>
      <c r="M64" s="194"/>
    </row>
    <row r="65" spans="9:13" ht="47.25">
      <c r="I65" s="152"/>
      <c r="J65" s="192">
        <v>43405</v>
      </c>
      <c r="K65" s="100" t="s">
        <v>430</v>
      </c>
      <c r="L65" s="194"/>
      <c r="M65" s="194"/>
    </row>
    <row r="66" spans="9:13" ht="15.75">
      <c r="I66" s="194"/>
      <c r="J66" s="192"/>
      <c r="K66" s="168" t="s">
        <v>506</v>
      </c>
      <c r="L66" s="194"/>
      <c r="M66" s="194"/>
    </row>
    <row r="67" spans="9:13" ht="15.75">
      <c r="I67" s="194" t="s">
        <v>512</v>
      </c>
      <c r="J67" s="192">
        <v>43455</v>
      </c>
      <c r="K67" s="168" t="s">
        <v>513</v>
      </c>
      <c r="L67" s="194">
        <v>18</v>
      </c>
      <c r="M67" s="194"/>
    </row>
    <row r="68" spans="9:13" ht="31.5">
      <c r="I68" s="194"/>
      <c r="J68" s="192"/>
      <c r="K68" s="100" t="s">
        <v>538</v>
      </c>
      <c r="L68" s="194"/>
      <c r="M68" s="194"/>
    </row>
    <row r="69" spans="9:13" ht="15.75">
      <c r="I69" s="194"/>
      <c r="J69" s="192"/>
      <c r="K69" s="168" t="s">
        <v>541</v>
      </c>
      <c r="L69" s="194"/>
      <c r="M69" s="194"/>
    </row>
    <row r="70" spans="9:13" ht="15.75">
      <c r="I70" s="194"/>
      <c r="J70" s="192"/>
      <c r="K70" s="168" t="s">
        <v>254</v>
      </c>
      <c r="L70" s="194" t="s">
        <v>543</v>
      </c>
      <c r="M70" s="194"/>
    </row>
    <row r="71" spans="9:13" ht="15.75">
      <c r="I71" s="194"/>
      <c r="J71" s="192"/>
      <c r="K71" s="168"/>
      <c r="L71" s="194"/>
      <c r="M71" s="194"/>
    </row>
    <row r="72" spans="9:13" ht="15.75">
      <c r="I72" s="194"/>
      <c r="J72" s="192"/>
      <c r="K72" s="336"/>
      <c r="L72" s="194"/>
      <c r="M72" s="194"/>
    </row>
    <row r="73" spans="9:13" ht="15.75">
      <c r="I73" s="194"/>
      <c r="J73" s="194"/>
      <c r="K73" s="225"/>
      <c r="L73" s="194"/>
      <c r="M73" s="194"/>
    </row>
    <row r="74" spans="9:13" ht="47.25">
      <c r="I74" s="154"/>
      <c r="J74" s="155"/>
      <c r="K74" s="100" t="s">
        <v>126</v>
      </c>
      <c r="L74" s="100" t="s">
        <v>119</v>
      </c>
      <c r="M74" s="135"/>
    </row>
    <row r="75" spans="9:13" ht="31.5">
      <c r="I75" s="135"/>
      <c r="J75" s="179"/>
      <c r="K75" s="306" t="s">
        <v>96</v>
      </c>
      <c r="L75" s="181" t="s">
        <v>97</v>
      </c>
      <c r="M75" s="135"/>
    </row>
    <row r="76" spans="9:13" ht="63">
      <c r="I76" s="135"/>
      <c r="J76" s="179"/>
      <c r="K76" s="307" t="s">
        <v>526</v>
      </c>
      <c r="L76" s="181" t="s">
        <v>99</v>
      </c>
      <c r="M76" s="135"/>
    </row>
    <row r="77" spans="9:13" ht="78.75">
      <c r="I77" s="135"/>
      <c r="J77" s="179" t="s">
        <v>124</v>
      </c>
      <c r="K77" s="175" t="s">
        <v>534</v>
      </c>
      <c r="L77" s="100" t="s">
        <v>119</v>
      </c>
      <c r="M77" s="135"/>
    </row>
    <row r="78" spans="9:13" ht="47.25">
      <c r="I78" s="135"/>
      <c r="J78" s="179" t="s">
        <v>123</v>
      </c>
      <c r="K78" s="175" t="s">
        <v>101</v>
      </c>
      <c r="L78" s="100" t="s">
        <v>119</v>
      </c>
      <c r="M78" s="135"/>
    </row>
    <row r="79" spans="9:13" ht="63">
      <c r="I79" s="135"/>
      <c r="J79" s="179"/>
      <c r="K79" s="175" t="s">
        <v>528</v>
      </c>
      <c r="L79" s="100" t="s">
        <v>119</v>
      </c>
      <c r="M79" s="135"/>
    </row>
    <row r="80" spans="9:13" ht="15.75">
      <c r="I80" s="135"/>
      <c r="J80" s="179"/>
      <c r="K80" s="175" t="s">
        <v>529</v>
      </c>
      <c r="L80" s="175" t="s">
        <v>122</v>
      </c>
      <c r="M80" s="135"/>
    </row>
    <row r="81" spans="5:13" ht="31.5">
      <c r="I81" s="135"/>
      <c r="J81" s="179"/>
      <c r="K81" s="307" t="s">
        <v>109</v>
      </c>
      <c r="L81" s="181" t="s">
        <v>110</v>
      </c>
      <c r="M81" s="100"/>
    </row>
    <row r="82" spans="5:13" ht="78.75">
      <c r="I82" s="135"/>
      <c r="J82" s="179"/>
      <c r="K82" s="175" t="s">
        <v>111</v>
      </c>
      <c r="L82" s="100" t="s">
        <v>104</v>
      </c>
      <c r="M82" s="175"/>
    </row>
    <row r="83" spans="5:13" ht="78.75">
      <c r="I83" s="135"/>
      <c r="J83" s="179"/>
      <c r="K83" s="175" t="s">
        <v>103</v>
      </c>
      <c r="L83" s="100" t="s">
        <v>104</v>
      </c>
      <c r="M83" s="135"/>
    </row>
    <row r="84" spans="5:13" ht="63">
      <c r="I84" s="135"/>
      <c r="J84" s="179"/>
      <c r="K84" s="307" t="s">
        <v>105</v>
      </c>
      <c r="L84" s="181" t="s">
        <v>106</v>
      </c>
      <c r="M84" s="135"/>
    </row>
    <row r="85" spans="5:13" ht="78.75">
      <c r="I85" s="135"/>
      <c r="J85" s="179"/>
      <c r="K85" s="307" t="s">
        <v>107</v>
      </c>
      <c r="L85" s="181" t="s">
        <v>108</v>
      </c>
      <c r="M85" s="135"/>
    </row>
    <row r="86" spans="5:13" ht="31.5">
      <c r="I86" s="135"/>
      <c r="J86" s="179">
        <v>43398</v>
      </c>
      <c r="K86" s="307" t="s">
        <v>112</v>
      </c>
      <c r="L86" s="181" t="s">
        <v>113</v>
      </c>
      <c r="M86" s="135"/>
    </row>
    <row r="87" spans="5:13" ht="47.25">
      <c r="E87" s="62" t="s">
        <v>442</v>
      </c>
      <c r="I87" s="135"/>
      <c r="J87" s="179"/>
      <c r="K87" s="307" t="s">
        <v>530</v>
      </c>
      <c r="L87" s="181" t="s">
        <v>115</v>
      </c>
      <c r="M87" s="135"/>
    </row>
    <row r="88" spans="5:13" ht="94.5">
      <c r="I88" s="135"/>
      <c r="J88" s="179"/>
      <c r="K88" s="308" t="s">
        <v>531</v>
      </c>
      <c r="L88" s="100" t="s">
        <v>117</v>
      </c>
      <c r="M88" s="135"/>
    </row>
    <row r="89" spans="5:13" ht="15.75">
      <c r="I89" s="135"/>
      <c r="J89" s="185"/>
      <c r="K89" s="307" t="s">
        <v>118</v>
      </c>
      <c r="L89" s="181" t="s">
        <v>120</v>
      </c>
      <c r="M89" s="135"/>
    </row>
  </sheetData>
  <sheetProtection sheet="1" objects="1" scenarios="1"/>
  <mergeCells count="20">
    <mergeCell ref="I9:J9"/>
    <mergeCell ref="I11:J11"/>
    <mergeCell ref="I13:L13"/>
    <mergeCell ref="B32:D32"/>
    <mergeCell ref="B23:B24"/>
    <mergeCell ref="C23:C24"/>
    <mergeCell ref="D23:D24"/>
    <mergeCell ref="E23:E24"/>
    <mergeCell ref="B17:B22"/>
    <mergeCell ref="C17:D17"/>
    <mergeCell ref="D34:E34"/>
    <mergeCell ref="D35:E35"/>
    <mergeCell ref="C5:D5"/>
    <mergeCell ref="C6:D6"/>
    <mergeCell ref="D7:E7"/>
    <mergeCell ref="B33:D33"/>
    <mergeCell ref="B15:B16"/>
    <mergeCell ref="C15:D15"/>
    <mergeCell ref="E15:E16"/>
    <mergeCell ref="C16:D16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28"/>
  <sheetViews>
    <sheetView topLeftCell="A19" workbookViewId="0">
      <selection activeCell="G4" sqref="G4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" t="s">
        <v>0</v>
      </c>
    </row>
    <row r="2" spans="1:3" ht="15.75">
      <c r="C2" s="1" t="s">
        <v>1</v>
      </c>
    </row>
    <row r="3" spans="1:3" ht="15.75">
      <c r="C3" s="1" t="s">
        <v>2</v>
      </c>
    </row>
    <row r="4" spans="1:3" ht="15.75">
      <c r="C4" s="1" t="s">
        <v>3</v>
      </c>
    </row>
    <row r="5" spans="1:3" ht="15.75">
      <c r="A5" s="1"/>
    </row>
    <row r="6" spans="1:3" ht="36.75" customHeight="1">
      <c r="A6" s="57" t="s">
        <v>4</v>
      </c>
      <c r="B6" s="57"/>
      <c r="C6" s="57"/>
    </row>
    <row r="7" spans="1:3" ht="27" customHeight="1">
      <c r="A7" s="58" t="s">
        <v>28</v>
      </c>
      <c r="B7" s="58"/>
      <c r="C7" s="58"/>
    </row>
    <row r="8" spans="1:3" ht="27.75" customHeight="1">
      <c r="A8" s="57" t="s">
        <v>25</v>
      </c>
      <c r="B8" s="57"/>
      <c r="C8" s="57"/>
    </row>
    <row r="9" spans="1:3" ht="19.5" thickBot="1">
      <c r="A9" s="2"/>
    </row>
    <row r="10" spans="1:3" ht="72" customHeight="1" thickBot="1">
      <c r="A10" s="18"/>
      <c r="B10" s="19" t="s">
        <v>5</v>
      </c>
      <c r="C10" s="20" t="s">
        <v>6</v>
      </c>
    </row>
    <row r="11" spans="1:3" ht="17.25" thickBot="1">
      <c r="A11" s="21"/>
      <c r="B11" s="4"/>
      <c r="C11" s="22" t="s">
        <v>24</v>
      </c>
    </row>
    <row r="12" spans="1:3" ht="51" customHeight="1" thickBot="1">
      <c r="A12" s="23">
        <v>1</v>
      </c>
      <c r="B12" s="6" t="s">
        <v>7</v>
      </c>
      <c r="C12" s="24">
        <v>2.37</v>
      </c>
    </row>
    <row r="13" spans="1:3" ht="66">
      <c r="A13" s="59">
        <v>2</v>
      </c>
      <c r="B13" s="12" t="s">
        <v>8</v>
      </c>
      <c r="C13" s="13">
        <f>C14+C15+C16+C17+C18</f>
        <v>3.5100000000000002</v>
      </c>
    </row>
    <row r="14" spans="1:3" ht="16.5">
      <c r="A14" s="60"/>
      <c r="B14" s="14" t="s">
        <v>9</v>
      </c>
      <c r="C14" s="15">
        <v>1.2</v>
      </c>
    </row>
    <row r="15" spans="1:3" ht="18" customHeight="1">
      <c r="A15" s="60"/>
      <c r="B15" s="14" t="s">
        <v>10</v>
      </c>
      <c r="C15" s="15">
        <v>0</v>
      </c>
    </row>
    <row r="16" spans="1:3" ht="18" customHeight="1">
      <c r="A16" s="60"/>
      <c r="B16" s="14" t="s">
        <v>11</v>
      </c>
      <c r="C16" s="15">
        <v>1.28</v>
      </c>
    </row>
    <row r="17" spans="1:3" ht="18" customHeight="1">
      <c r="A17" s="60"/>
      <c r="B17" s="14" t="s">
        <v>12</v>
      </c>
      <c r="C17" s="15">
        <v>0.57999999999999996</v>
      </c>
    </row>
    <row r="18" spans="1:3" ht="18" customHeight="1" thickBot="1">
      <c r="A18" s="61"/>
      <c r="B18" s="16" t="s">
        <v>13</v>
      </c>
      <c r="C18" s="17">
        <v>0.45</v>
      </c>
    </row>
    <row r="19" spans="1:3" ht="32.25" customHeight="1">
      <c r="A19" s="8">
        <v>3</v>
      </c>
      <c r="B19" s="10" t="s">
        <v>14</v>
      </c>
      <c r="C19" s="11">
        <v>1.85</v>
      </c>
    </row>
    <row r="20" spans="1:3" ht="66.75" thickBot="1">
      <c r="A20" s="9"/>
      <c r="B20" s="7" t="s">
        <v>15</v>
      </c>
      <c r="C20" s="9"/>
    </row>
    <row r="21" spans="1:3" ht="25.5" customHeight="1" thickBot="1">
      <c r="A21" s="21">
        <v>4</v>
      </c>
      <c r="B21" s="5" t="s">
        <v>16</v>
      </c>
      <c r="C21" s="22">
        <v>1.04</v>
      </c>
    </row>
    <row r="22" spans="1:3" ht="25.5" customHeight="1" thickBot="1">
      <c r="A22" s="21">
        <v>5</v>
      </c>
      <c r="B22" s="5" t="s">
        <v>17</v>
      </c>
      <c r="C22" s="22">
        <v>1.27</v>
      </c>
    </row>
    <row r="23" spans="1:3" ht="25.5" customHeight="1" thickBot="1">
      <c r="A23" s="21">
        <v>6</v>
      </c>
      <c r="B23" s="5" t="s">
        <v>18</v>
      </c>
      <c r="C23" s="22">
        <v>2.68</v>
      </c>
    </row>
    <row r="24" spans="1:3" ht="25.5" customHeight="1" thickBot="1">
      <c r="A24" s="21"/>
      <c r="B24" s="4" t="s">
        <v>19</v>
      </c>
      <c r="C24" s="22">
        <f>C12+C13+C19+C21+C22+C23</f>
        <v>12.719999999999999</v>
      </c>
    </row>
    <row r="25" spans="1:3" ht="25.5" customHeight="1" thickBot="1">
      <c r="A25" s="21">
        <v>7</v>
      </c>
      <c r="B25" s="5" t="s">
        <v>20</v>
      </c>
      <c r="C25" s="22">
        <v>1.65</v>
      </c>
    </row>
    <row r="26" spans="1:3" ht="25.5" customHeight="1" thickBot="1">
      <c r="A26" s="21"/>
      <c r="B26" s="4" t="s">
        <v>21</v>
      </c>
      <c r="C26" s="22">
        <f>C25+C24</f>
        <v>14.37</v>
      </c>
    </row>
    <row r="27" spans="1:3" ht="60" customHeight="1" thickBot="1">
      <c r="A27" s="25"/>
      <c r="B27" s="26" t="s">
        <v>22</v>
      </c>
      <c r="C27" s="27" t="s">
        <v>23</v>
      </c>
    </row>
    <row r="28" spans="1:3" ht="16.5">
      <c r="A28" s="3"/>
    </row>
  </sheetData>
  <mergeCells count="4">
    <mergeCell ref="A6:C6"/>
    <mergeCell ref="A7:C7"/>
    <mergeCell ref="A8:C8"/>
    <mergeCell ref="A13:A18"/>
  </mergeCells>
  <phoneticPr fontId="37" type="noConversion"/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28"/>
  <sheetViews>
    <sheetView topLeftCell="A19" workbookViewId="0">
      <selection activeCell="G4" sqref="G4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" t="s">
        <v>0</v>
      </c>
    </row>
    <row r="2" spans="1:3" ht="15.75">
      <c r="C2" s="1" t="s">
        <v>1</v>
      </c>
    </row>
    <row r="3" spans="1:3" ht="15.75">
      <c r="C3" s="1" t="s">
        <v>2</v>
      </c>
    </row>
    <row r="4" spans="1:3" ht="15.75">
      <c r="C4" s="1" t="s">
        <v>3</v>
      </c>
    </row>
    <row r="5" spans="1:3" ht="15.75">
      <c r="A5" s="1"/>
    </row>
    <row r="6" spans="1:3" ht="36.75" customHeight="1">
      <c r="A6" s="57" t="s">
        <v>4</v>
      </c>
      <c r="B6" s="57"/>
      <c r="C6" s="57"/>
    </row>
    <row r="7" spans="1:3" ht="27" customHeight="1">
      <c r="A7" s="58" t="s">
        <v>28</v>
      </c>
      <c r="B7" s="58"/>
      <c r="C7" s="58"/>
    </row>
    <row r="8" spans="1:3" ht="27.75" customHeight="1">
      <c r="A8" s="57" t="s">
        <v>25</v>
      </c>
      <c r="B8" s="57"/>
      <c r="C8" s="57"/>
    </row>
    <row r="9" spans="1:3" ht="19.5" thickBot="1">
      <c r="A9" s="2"/>
    </row>
    <row r="10" spans="1:3" ht="72" customHeight="1" thickBot="1">
      <c r="A10" s="18"/>
      <c r="B10" s="19" t="s">
        <v>5</v>
      </c>
      <c r="C10" s="20" t="s">
        <v>6</v>
      </c>
    </row>
    <row r="11" spans="1:3" ht="17.25" thickBot="1">
      <c r="A11" s="21"/>
      <c r="B11" s="4"/>
      <c r="C11" s="22" t="s">
        <v>24</v>
      </c>
    </row>
    <row r="12" spans="1:3" ht="51" customHeight="1" thickBot="1">
      <c r="A12" s="23">
        <v>1</v>
      </c>
      <c r="B12" s="6" t="s">
        <v>7</v>
      </c>
      <c r="C12" s="24">
        <v>1.77</v>
      </c>
    </row>
    <row r="13" spans="1:3" ht="66">
      <c r="A13" s="59">
        <v>2</v>
      </c>
      <c r="B13" s="12" t="s">
        <v>8</v>
      </c>
      <c r="C13" s="13">
        <f>C14+C15+C16+C17+C18</f>
        <v>4.1100000000000003</v>
      </c>
    </row>
    <row r="14" spans="1:3" ht="16.5">
      <c r="A14" s="60"/>
      <c r="B14" s="14" t="s">
        <v>9</v>
      </c>
      <c r="C14" s="15">
        <v>1.2</v>
      </c>
    </row>
    <row r="15" spans="1:3" ht="18" customHeight="1">
      <c r="A15" s="60"/>
      <c r="B15" s="14" t="s">
        <v>10</v>
      </c>
      <c r="C15" s="15">
        <v>0.6</v>
      </c>
    </row>
    <row r="16" spans="1:3" ht="18" customHeight="1">
      <c r="A16" s="60"/>
      <c r="B16" s="14" t="s">
        <v>11</v>
      </c>
      <c r="C16" s="15">
        <v>1.28</v>
      </c>
    </row>
    <row r="17" spans="1:3" ht="18" customHeight="1">
      <c r="A17" s="60"/>
      <c r="B17" s="14" t="s">
        <v>12</v>
      </c>
      <c r="C17" s="15">
        <v>0.57999999999999996</v>
      </c>
    </row>
    <row r="18" spans="1:3" ht="18" customHeight="1" thickBot="1">
      <c r="A18" s="61"/>
      <c r="B18" s="16" t="s">
        <v>13</v>
      </c>
      <c r="C18" s="17">
        <v>0.45</v>
      </c>
    </row>
    <row r="19" spans="1:3" ht="32.25" customHeight="1">
      <c r="A19" s="8">
        <v>3</v>
      </c>
      <c r="B19" s="10" t="s">
        <v>14</v>
      </c>
      <c r="C19" s="11">
        <v>1.85</v>
      </c>
    </row>
    <row r="20" spans="1:3" ht="66.75" thickBot="1">
      <c r="A20" s="9"/>
      <c r="B20" s="7" t="s">
        <v>15</v>
      </c>
      <c r="C20" s="9"/>
    </row>
    <row r="21" spans="1:3" ht="25.5" customHeight="1" thickBot="1">
      <c r="A21" s="21">
        <v>4</v>
      </c>
      <c r="B21" s="5" t="s">
        <v>16</v>
      </c>
      <c r="C21" s="22">
        <v>1.04</v>
      </c>
    </row>
    <row r="22" spans="1:3" ht="25.5" customHeight="1" thickBot="1">
      <c r="A22" s="21">
        <v>5</v>
      </c>
      <c r="B22" s="5" t="s">
        <v>17</v>
      </c>
      <c r="C22" s="22">
        <v>1.27</v>
      </c>
    </row>
    <row r="23" spans="1:3" ht="25.5" customHeight="1" thickBot="1">
      <c r="A23" s="21">
        <v>6</v>
      </c>
      <c r="B23" s="5" t="s">
        <v>18</v>
      </c>
      <c r="C23" s="22">
        <v>2.68</v>
      </c>
    </row>
    <row r="24" spans="1:3" ht="25.5" customHeight="1" thickBot="1">
      <c r="A24" s="21"/>
      <c r="B24" s="4" t="s">
        <v>19</v>
      </c>
      <c r="C24" s="22">
        <f>C12+C13+C19+C21+C22+C23</f>
        <v>12.719999999999999</v>
      </c>
    </row>
    <row r="25" spans="1:3" ht="25.5" customHeight="1" thickBot="1">
      <c r="A25" s="21">
        <v>7</v>
      </c>
      <c r="B25" s="5" t="s">
        <v>20</v>
      </c>
      <c r="C25" s="22">
        <v>1.65</v>
      </c>
    </row>
    <row r="26" spans="1:3" ht="25.5" customHeight="1" thickBot="1">
      <c r="A26" s="21"/>
      <c r="B26" s="4" t="s">
        <v>21</v>
      </c>
      <c r="C26" s="22">
        <f>C25+C24</f>
        <v>14.37</v>
      </c>
    </row>
    <row r="27" spans="1:3" ht="60" customHeight="1" thickBot="1">
      <c r="A27" s="25"/>
      <c r="B27" s="26" t="s">
        <v>22</v>
      </c>
      <c r="C27" s="27" t="s">
        <v>23</v>
      </c>
    </row>
    <row r="28" spans="1:3" ht="16.5">
      <c r="A28" s="3"/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B1:M94"/>
  <sheetViews>
    <sheetView topLeftCell="E85" zoomScale="115" zoomScaleNormal="115" workbookViewId="0">
      <selection activeCell="E100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28515625" style="62" customWidth="1"/>
    <col min="9" max="9" width="11.5703125" style="62" bestFit="1" customWidth="1"/>
    <col min="10" max="10" width="13.140625" style="62" customWidth="1"/>
    <col min="11" max="11" width="69.85546875" style="62" customWidth="1"/>
    <col min="12" max="12" width="16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71</v>
      </c>
      <c r="E7" s="69"/>
    </row>
    <row r="8" spans="2:13" ht="15.75">
      <c r="C8" s="70" t="s">
        <v>31</v>
      </c>
      <c r="D8" s="71" t="s">
        <v>47</v>
      </c>
      <c r="E8" s="68">
        <v>492.1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62">
        <f>E8*(E9-1.7)</f>
        <v>6234.9070000000002</v>
      </c>
      <c r="L9" s="74"/>
    </row>
    <row r="10" spans="2:13" ht="15.75">
      <c r="C10" s="70" t="s">
        <v>434</v>
      </c>
      <c r="D10" s="71"/>
      <c r="E10" s="68">
        <f>E9-1.7</f>
        <v>12.67</v>
      </c>
      <c r="I10" s="75"/>
      <c r="J10" s="75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74818.884000000005</v>
      </c>
      <c r="I11" s="79" t="s">
        <v>82</v>
      </c>
      <c r="J11" s="79"/>
      <c r="K11" s="186">
        <f>24585.29-6234.91</f>
        <v>18350.38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56468.504000000001</v>
      </c>
      <c r="I12" s="81" t="s">
        <v>83</v>
      </c>
      <c r="J12" s="81"/>
      <c r="K12" s="64">
        <f>26633.76-6234.91</f>
        <v>20398.849999999999</v>
      </c>
      <c r="L12" s="74"/>
    </row>
    <row r="13" spans="2:13" ht="19.5" thickBot="1">
      <c r="C13" s="83"/>
      <c r="D13" s="84"/>
      <c r="I13" s="85" t="str">
        <f>D7</f>
        <v>п.Ишня, ул. Мелиораторов, дом 23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92" t="s">
        <v>90</v>
      </c>
    </row>
    <row r="15" spans="2:13" ht="17.25" customHeight="1">
      <c r="B15" s="93" t="s">
        <v>39</v>
      </c>
      <c r="C15" s="94" t="s">
        <v>7</v>
      </c>
      <c r="D15" s="95"/>
      <c r="E15" s="96">
        <f>E11/F28*F15</f>
        <v>13995.324000000002</v>
      </c>
      <c r="F15" s="187">
        <v>2.37</v>
      </c>
      <c r="I15" s="98">
        <v>183</v>
      </c>
      <c r="J15" s="99">
        <v>43131</v>
      </c>
      <c r="K15" s="100" t="s">
        <v>450</v>
      </c>
      <c r="L15" s="101"/>
      <c r="M15" s="101"/>
    </row>
    <row r="16" spans="2:13" ht="41.25" customHeight="1" thickBot="1">
      <c r="B16" s="102"/>
      <c r="C16" s="188" t="s">
        <v>446</v>
      </c>
      <c r="D16" s="189"/>
      <c r="E16" s="105"/>
      <c r="F16" s="106"/>
      <c r="I16" s="98">
        <v>178</v>
      </c>
      <c r="J16" s="107">
        <v>43130</v>
      </c>
      <c r="K16" s="100" t="s">
        <v>451</v>
      </c>
      <c r="L16" s="101"/>
      <c r="M16" s="101"/>
    </row>
    <row r="17" spans="2:13" ht="30.75" customHeight="1">
      <c r="B17" s="93" t="s">
        <v>40</v>
      </c>
      <c r="C17" s="94" t="s">
        <v>44</v>
      </c>
      <c r="D17" s="108"/>
      <c r="E17" s="109">
        <f>E18+E19+E20+E21+E22</f>
        <v>20727.252</v>
      </c>
      <c r="F17" s="110">
        <f>F18+F19+F20+F21+F22</f>
        <v>3.5100000000000002</v>
      </c>
      <c r="I17" s="98">
        <v>101</v>
      </c>
      <c r="J17" s="107">
        <v>43122</v>
      </c>
      <c r="K17" s="100" t="s">
        <v>451</v>
      </c>
      <c r="L17" s="101"/>
      <c r="M17" s="101"/>
    </row>
    <row r="18" spans="2:13" ht="47.25">
      <c r="B18" s="111"/>
      <c r="C18" s="112" t="s">
        <v>45</v>
      </c>
      <c r="D18" s="113" t="s">
        <v>73</v>
      </c>
      <c r="E18" s="114">
        <f>E11/F28*F18</f>
        <v>7086.2400000000007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/>
    </row>
    <row r="19" spans="2:13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/>
      <c r="J19" s="99"/>
      <c r="K19" s="100" t="s">
        <v>145</v>
      </c>
      <c r="L19" s="101"/>
      <c r="M19" s="101"/>
    </row>
    <row r="20" spans="2:13" ht="57" customHeight="1">
      <c r="B20" s="111"/>
      <c r="C20" s="112" t="s">
        <v>11</v>
      </c>
      <c r="D20" s="116" t="s">
        <v>50</v>
      </c>
      <c r="E20" s="114">
        <f>E11/F28*F20</f>
        <v>7558.6560000000009</v>
      </c>
      <c r="F20" s="115">
        <v>1.28</v>
      </c>
      <c r="I20" s="98"/>
      <c r="J20" s="99">
        <v>43124</v>
      </c>
      <c r="K20" s="100" t="s">
        <v>146</v>
      </c>
      <c r="L20" s="101"/>
      <c r="M20" s="101"/>
    </row>
    <row r="21" spans="2:13" ht="47.25">
      <c r="B21" s="111"/>
      <c r="C21" s="112" t="s">
        <v>12</v>
      </c>
      <c r="D21" s="116" t="s">
        <v>74</v>
      </c>
      <c r="E21" s="114">
        <f>E11/F28*F21</f>
        <v>3425.0160000000001</v>
      </c>
      <c r="F21" s="115">
        <v>0.57999999999999996</v>
      </c>
      <c r="I21" s="98"/>
      <c r="J21" s="107">
        <v>43152</v>
      </c>
      <c r="K21" s="100" t="s">
        <v>451</v>
      </c>
      <c r="L21" s="101"/>
      <c r="M21" s="101"/>
    </row>
    <row r="22" spans="2:13" ht="24.75" customHeight="1" thickBot="1">
      <c r="B22" s="102"/>
      <c r="C22" s="118" t="s">
        <v>13</v>
      </c>
      <c r="D22" s="119" t="s">
        <v>51</v>
      </c>
      <c r="E22" s="114">
        <f>E11/F28*F22</f>
        <v>2657.3400000000006</v>
      </c>
      <c r="F22" s="121">
        <v>0.45</v>
      </c>
      <c r="I22" s="98">
        <v>237</v>
      </c>
      <c r="J22" s="99">
        <v>43138</v>
      </c>
      <c r="K22" s="100" t="s">
        <v>151</v>
      </c>
      <c r="L22" s="101">
        <v>3</v>
      </c>
      <c r="M22" s="101"/>
    </row>
    <row r="23" spans="2:13" ht="63" customHeight="1" thickBot="1">
      <c r="B23" s="111">
        <v>3</v>
      </c>
      <c r="C23" s="122" t="s">
        <v>14</v>
      </c>
      <c r="D23" s="123" t="s">
        <v>75</v>
      </c>
      <c r="E23" s="124">
        <f>E11/F28*F23</f>
        <v>10924.620000000003</v>
      </c>
      <c r="F23" s="125">
        <v>1.85</v>
      </c>
      <c r="I23" s="140">
        <v>229</v>
      </c>
      <c r="J23" s="141">
        <v>43137</v>
      </c>
      <c r="K23" s="100" t="s">
        <v>450</v>
      </c>
      <c r="L23" s="190"/>
      <c r="M23" s="177"/>
    </row>
    <row r="24" spans="2:13" ht="48" hidden="1" thickBot="1">
      <c r="B24" s="111"/>
      <c r="C24" s="126"/>
      <c r="D24" s="127"/>
      <c r="E24" s="128"/>
      <c r="F24" s="129"/>
      <c r="I24" s="190">
        <v>212</v>
      </c>
      <c r="J24" s="144">
        <v>43135</v>
      </c>
      <c r="K24" s="100" t="s">
        <v>182</v>
      </c>
      <c r="L24" s="190"/>
      <c r="M24" s="177"/>
    </row>
    <row r="25" spans="2:13" ht="60.75" thickBot="1">
      <c r="B25" s="130">
        <v>4</v>
      </c>
      <c r="C25" s="131" t="s">
        <v>16</v>
      </c>
      <c r="D25" s="132" t="s">
        <v>76</v>
      </c>
      <c r="E25" s="133">
        <f>E11/F28*F25</f>
        <v>6141.4080000000013</v>
      </c>
      <c r="F25" s="134">
        <v>1.04</v>
      </c>
      <c r="I25" s="140">
        <v>349</v>
      </c>
      <c r="J25" s="144">
        <v>43164</v>
      </c>
      <c r="K25" s="100" t="s">
        <v>451</v>
      </c>
      <c r="L25" s="190"/>
      <c r="M25" s="177"/>
    </row>
    <row r="26" spans="2:13" ht="60.75" thickBot="1">
      <c r="B26" s="136">
        <v>5</v>
      </c>
      <c r="C26" s="137" t="s">
        <v>537</v>
      </c>
      <c r="D26" s="138" t="s">
        <v>77</v>
      </c>
      <c r="E26" s="139">
        <f>E11/F28*F26</f>
        <v>7204.344000000001</v>
      </c>
      <c r="F26" s="134">
        <v>1.22</v>
      </c>
      <c r="I26" s="140">
        <v>448</v>
      </c>
      <c r="J26" s="144">
        <v>43172</v>
      </c>
      <c r="K26" s="100" t="s">
        <v>456</v>
      </c>
      <c r="L26" s="190"/>
      <c r="M26" s="177"/>
    </row>
    <row r="27" spans="2:13" ht="60.75" thickBot="1">
      <c r="B27" s="130">
        <v>6</v>
      </c>
      <c r="C27" s="131" t="s">
        <v>475</v>
      </c>
      <c r="D27" s="132" t="s">
        <v>49</v>
      </c>
      <c r="E27" s="133">
        <f>E11/F28*F27</f>
        <v>15825.936000000003</v>
      </c>
      <c r="F27" s="134">
        <v>2.68</v>
      </c>
      <c r="I27" s="140"/>
      <c r="J27" s="159"/>
      <c r="K27" s="100" t="s">
        <v>190</v>
      </c>
      <c r="L27" s="190"/>
      <c r="M27" s="177"/>
    </row>
    <row r="28" spans="2:13" ht="26.25" customHeight="1" thickBot="1">
      <c r="B28" s="136"/>
      <c r="C28" s="145" t="s">
        <v>19</v>
      </c>
      <c r="D28" s="146"/>
      <c r="E28" s="139">
        <f>E15+E17+E23+E25+E26+E27</f>
        <v>74818.884000000005</v>
      </c>
      <c r="F28" s="134">
        <f>F15+F17+F23+F25+F26+F27</f>
        <v>12.67</v>
      </c>
      <c r="I28" s="98"/>
      <c r="J28" s="177"/>
      <c r="K28" s="100" t="s">
        <v>191</v>
      </c>
      <c r="L28" s="177"/>
      <c r="M28" s="177"/>
    </row>
    <row r="29" spans="2:13" ht="72.75" customHeight="1" thickBot="1">
      <c r="B29" s="130">
        <v>7</v>
      </c>
      <c r="C29" s="131" t="s">
        <v>20</v>
      </c>
      <c r="D29" s="147" t="s">
        <v>46</v>
      </c>
      <c r="E29" s="133">
        <f>E8*F29*12</f>
        <v>10038.84</v>
      </c>
      <c r="F29" s="134">
        <v>1.7</v>
      </c>
      <c r="I29" s="140">
        <v>555</v>
      </c>
      <c r="J29" s="159">
        <v>43202</v>
      </c>
      <c r="K29" s="160" t="s">
        <v>212</v>
      </c>
      <c r="L29" s="177"/>
      <c r="M29" s="177"/>
    </row>
    <row r="30" spans="2:13" ht="26.25" customHeight="1" thickBot="1">
      <c r="B30" s="148"/>
      <c r="C30" s="149" t="s">
        <v>41</v>
      </c>
      <c r="D30" s="150"/>
      <c r="E30" s="151">
        <f>E28+E29</f>
        <v>84857.724000000002</v>
      </c>
      <c r="F30" s="134">
        <f>F29+F28</f>
        <v>14.37</v>
      </c>
      <c r="I30" s="172">
        <v>643</v>
      </c>
      <c r="J30" s="159">
        <v>43216</v>
      </c>
      <c r="K30" s="191" t="s">
        <v>219</v>
      </c>
      <c r="L30" s="177">
        <v>3</v>
      </c>
      <c r="M30" s="177"/>
    </row>
    <row r="31" spans="2:13" ht="15.75">
      <c r="I31" s="152">
        <v>630</v>
      </c>
      <c r="J31" s="192">
        <v>43215</v>
      </c>
      <c r="K31" s="193" t="s">
        <v>514</v>
      </c>
      <c r="L31" s="194">
        <v>3</v>
      </c>
      <c r="M31" s="194"/>
    </row>
    <row r="32" spans="2:13" ht="15.75">
      <c r="B32" s="156" t="s">
        <v>78</v>
      </c>
      <c r="C32" s="156"/>
      <c r="D32" s="156"/>
      <c r="E32" s="195">
        <v>9</v>
      </c>
      <c r="F32" s="158"/>
      <c r="I32" s="152"/>
      <c r="J32" s="159"/>
      <c r="K32" s="100" t="s">
        <v>213</v>
      </c>
      <c r="L32" s="194"/>
      <c r="M32" s="194"/>
    </row>
    <row r="33" spans="2:13" ht="63">
      <c r="B33" s="161" t="s">
        <v>79</v>
      </c>
      <c r="C33" s="161"/>
      <c r="D33" s="161"/>
      <c r="E33" s="196">
        <f>K12</f>
        <v>20398.849999999999</v>
      </c>
      <c r="I33" s="140">
        <v>717</v>
      </c>
      <c r="J33" s="159">
        <v>43233</v>
      </c>
      <c r="K33" s="160" t="s">
        <v>454</v>
      </c>
      <c r="L33" s="197"/>
      <c r="M33" s="197"/>
    </row>
    <row r="34" spans="2:13" ht="15.75">
      <c r="D34" s="163"/>
      <c r="E34" s="163"/>
      <c r="I34" s="140">
        <v>688</v>
      </c>
      <c r="J34" s="159">
        <v>43228</v>
      </c>
      <c r="K34" s="160" t="s">
        <v>237</v>
      </c>
      <c r="L34" s="197"/>
      <c r="M34" s="197"/>
    </row>
    <row r="35" spans="2:13" ht="15.75">
      <c r="D35" s="163" t="s">
        <v>80</v>
      </c>
      <c r="E35" s="163"/>
      <c r="I35" s="140"/>
      <c r="J35" s="159"/>
      <c r="K35" s="100" t="s">
        <v>242</v>
      </c>
      <c r="L35" s="197"/>
      <c r="M35" s="197"/>
    </row>
    <row r="36" spans="2:13" ht="15.75">
      <c r="I36" s="140">
        <v>699</v>
      </c>
      <c r="J36" s="159">
        <v>43235</v>
      </c>
      <c r="K36" s="160" t="s">
        <v>245</v>
      </c>
      <c r="L36" s="197">
        <v>2</v>
      </c>
      <c r="M36" s="197"/>
    </row>
    <row r="37" spans="2:13" ht="15.75">
      <c r="I37" s="98">
        <v>798</v>
      </c>
      <c r="J37" s="107">
        <v>43256</v>
      </c>
      <c r="K37" s="167" t="s">
        <v>254</v>
      </c>
      <c r="L37" s="101" t="s">
        <v>259</v>
      </c>
      <c r="M37" s="197"/>
    </row>
    <row r="38" spans="2:13" ht="15.75">
      <c r="I38" s="140">
        <v>807</v>
      </c>
      <c r="J38" s="159">
        <v>43257</v>
      </c>
      <c r="K38" s="160" t="s">
        <v>260</v>
      </c>
      <c r="L38" s="197"/>
      <c r="M38" s="197"/>
    </row>
    <row r="39" spans="2:13" ht="15.75">
      <c r="I39" s="140"/>
      <c r="J39" s="159"/>
      <c r="K39" s="168" t="s">
        <v>276</v>
      </c>
      <c r="L39" s="197"/>
      <c r="M39" s="197"/>
    </row>
    <row r="40" spans="2:13" ht="47.25">
      <c r="I40" s="140">
        <v>212</v>
      </c>
      <c r="J40" s="141">
        <v>43135</v>
      </c>
      <c r="K40" s="100" t="s">
        <v>450</v>
      </c>
      <c r="L40" s="197"/>
      <c r="M40" s="197"/>
    </row>
    <row r="41" spans="2:13" ht="31.5">
      <c r="I41" s="140"/>
      <c r="J41" s="159">
        <v>43327</v>
      </c>
      <c r="K41" s="100" t="s">
        <v>146</v>
      </c>
      <c r="L41" s="197"/>
      <c r="M41" s="197"/>
    </row>
    <row r="42" spans="2:13" ht="15.75">
      <c r="I42" s="140">
        <v>930</v>
      </c>
      <c r="J42" s="159" t="s">
        <v>279</v>
      </c>
      <c r="K42" s="160" t="s">
        <v>447</v>
      </c>
      <c r="L42" s="197" t="s">
        <v>280</v>
      </c>
      <c r="M42" s="197"/>
    </row>
    <row r="43" spans="2:13" ht="15.75">
      <c r="I43" s="140">
        <v>1062</v>
      </c>
      <c r="J43" s="159">
        <v>43304</v>
      </c>
      <c r="K43" s="160" t="s">
        <v>277</v>
      </c>
      <c r="L43" s="197" t="s">
        <v>280</v>
      </c>
      <c r="M43" s="197"/>
    </row>
    <row r="44" spans="2:13" ht="15.75">
      <c r="I44" s="140"/>
      <c r="J44" s="173"/>
      <c r="K44" s="168" t="s">
        <v>319</v>
      </c>
      <c r="L44" s="197"/>
      <c r="M44" s="197"/>
    </row>
    <row r="45" spans="2:13" ht="15.75">
      <c r="I45" s="140"/>
      <c r="J45" s="159"/>
      <c r="K45" s="168" t="s">
        <v>320</v>
      </c>
      <c r="L45" s="197"/>
      <c r="M45" s="197"/>
    </row>
    <row r="46" spans="2:13" ht="15.75">
      <c r="I46" s="140">
        <v>1188</v>
      </c>
      <c r="J46" s="159">
        <v>43337</v>
      </c>
      <c r="K46" s="160" t="s">
        <v>331</v>
      </c>
      <c r="L46" s="194">
        <v>1</v>
      </c>
      <c r="M46" s="197"/>
    </row>
    <row r="47" spans="2:13" ht="15.75">
      <c r="I47" s="140">
        <v>1320</v>
      </c>
      <c r="J47" s="159">
        <v>43370</v>
      </c>
      <c r="K47" s="160" t="s">
        <v>346</v>
      </c>
      <c r="L47" s="194" t="s">
        <v>347</v>
      </c>
      <c r="M47" s="197"/>
    </row>
    <row r="48" spans="2:13" ht="15.75">
      <c r="I48" s="140"/>
      <c r="J48" s="159"/>
      <c r="K48" s="168" t="s">
        <v>368</v>
      </c>
      <c r="L48" s="194"/>
      <c r="M48" s="197"/>
    </row>
    <row r="49" spans="9:13" ht="31.5">
      <c r="I49" s="140"/>
      <c r="J49" s="174" t="s">
        <v>370</v>
      </c>
      <c r="K49" s="175" t="s">
        <v>371</v>
      </c>
      <c r="L49" s="194"/>
      <c r="M49" s="197"/>
    </row>
    <row r="50" spans="9:13" ht="15.75">
      <c r="I50" s="140" t="s">
        <v>373</v>
      </c>
      <c r="J50" s="159">
        <v>43383</v>
      </c>
      <c r="K50" s="160" t="s">
        <v>372</v>
      </c>
      <c r="L50" s="194">
        <v>10</v>
      </c>
      <c r="M50" s="197"/>
    </row>
    <row r="51" spans="9:13" ht="15.75">
      <c r="I51" s="140"/>
      <c r="J51" s="159"/>
      <c r="K51" s="168" t="s">
        <v>376</v>
      </c>
      <c r="L51" s="194"/>
      <c r="M51" s="197"/>
    </row>
    <row r="52" spans="9:13" ht="15.75">
      <c r="I52" s="140">
        <v>1379</v>
      </c>
      <c r="J52" s="159">
        <v>43377</v>
      </c>
      <c r="K52" s="175" t="s">
        <v>371</v>
      </c>
      <c r="L52" s="194"/>
      <c r="M52" s="197"/>
    </row>
    <row r="53" spans="9:13" ht="15.75">
      <c r="I53" s="140">
        <v>1666</v>
      </c>
      <c r="J53" s="159">
        <v>43425</v>
      </c>
      <c r="K53" s="160" t="s">
        <v>408</v>
      </c>
      <c r="L53" s="194" t="s">
        <v>409</v>
      </c>
      <c r="M53" s="197"/>
    </row>
    <row r="54" spans="9:13" ht="47.25">
      <c r="I54" s="198" t="s">
        <v>410</v>
      </c>
      <c r="J54" s="159">
        <v>43420</v>
      </c>
      <c r="K54" s="160" t="s">
        <v>411</v>
      </c>
      <c r="L54" s="194">
        <v>10</v>
      </c>
      <c r="M54" s="197"/>
    </row>
    <row r="55" spans="9:13" ht="47.25">
      <c r="I55" s="199" t="s">
        <v>412</v>
      </c>
      <c r="J55" s="159">
        <v>43420</v>
      </c>
      <c r="K55" s="160" t="s">
        <v>413</v>
      </c>
      <c r="L55" s="194">
        <v>6</v>
      </c>
      <c r="M55" s="197"/>
    </row>
    <row r="56" spans="9:13" ht="47.25">
      <c r="I56" s="199" t="s">
        <v>414</v>
      </c>
      <c r="J56" s="159">
        <v>43420</v>
      </c>
      <c r="K56" s="160" t="s">
        <v>415</v>
      </c>
      <c r="L56" s="194">
        <v>3</v>
      </c>
      <c r="M56" s="197"/>
    </row>
    <row r="57" spans="9:13" ht="15.75">
      <c r="I57" s="140">
        <v>1611</v>
      </c>
      <c r="J57" s="159">
        <v>43413</v>
      </c>
      <c r="K57" s="160" t="s">
        <v>416</v>
      </c>
      <c r="L57" s="194" t="s">
        <v>417</v>
      </c>
      <c r="M57" s="197"/>
    </row>
    <row r="58" spans="9:13" ht="15.75">
      <c r="I58" s="140">
        <v>1607</v>
      </c>
      <c r="J58" s="159">
        <v>43412</v>
      </c>
      <c r="K58" s="160" t="s">
        <v>418</v>
      </c>
      <c r="L58" s="194" t="s">
        <v>417</v>
      </c>
      <c r="M58" s="197"/>
    </row>
    <row r="59" spans="9:13" ht="15.75">
      <c r="I59" s="140">
        <v>1590</v>
      </c>
      <c r="J59" s="159">
        <v>43410</v>
      </c>
      <c r="K59" s="160" t="s">
        <v>419</v>
      </c>
      <c r="L59" s="194">
        <v>5</v>
      </c>
      <c r="M59" s="197"/>
    </row>
    <row r="60" spans="9:13" ht="15.75">
      <c r="I60" s="140"/>
      <c r="J60" s="159"/>
      <c r="K60" s="168" t="s">
        <v>420</v>
      </c>
      <c r="L60" s="194"/>
      <c r="M60" s="197"/>
    </row>
    <row r="61" spans="9:13" ht="63">
      <c r="I61" s="177"/>
      <c r="J61" s="159">
        <v>43435</v>
      </c>
      <c r="K61" s="100" t="s">
        <v>431</v>
      </c>
      <c r="L61" s="194"/>
      <c r="M61" s="197"/>
    </row>
    <row r="62" spans="9:13" ht="47.25">
      <c r="I62" s="154"/>
      <c r="J62" s="159">
        <v>43454</v>
      </c>
      <c r="K62" s="100" t="s">
        <v>502</v>
      </c>
      <c r="L62" s="194"/>
      <c r="M62" s="197"/>
    </row>
    <row r="63" spans="9:13" ht="31.5">
      <c r="I63" s="135"/>
      <c r="J63" s="159"/>
      <c r="K63" s="100" t="s">
        <v>538</v>
      </c>
      <c r="L63" s="194"/>
      <c r="M63" s="197"/>
    </row>
    <row r="64" spans="9:13" ht="15.75">
      <c r="I64" s="135"/>
      <c r="J64" s="159"/>
      <c r="K64" s="168"/>
      <c r="L64" s="194"/>
      <c r="M64" s="197"/>
    </row>
    <row r="65" spans="9:13" ht="15.75">
      <c r="I65" s="135"/>
      <c r="J65" s="159"/>
      <c r="K65" s="168"/>
      <c r="L65" s="194"/>
      <c r="M65" s="197"/>
    </row>
    <row r="66" spans="9:13" ht="15.75">
      <c r="I66" s="135"/>
      <c r="J66" s="200"/>
      <c r="K66" s="201"/>
      <c r="L66" s="177"/>
      <c r="M66" s="177"/>
    </row>
    <row r="67" spans="9:13" ht="31.5">
      <c r="I67" s="135"/>
      <c r="J67" s="155"/>
      <c r="K67" s="178" t="s">
        <v>126</v>
      </c>
      <c r="L67" s="100" t="s">
        <v>119</v>
      </c>
      <c r="M67" s="135"/>
    </row>
    <row r="68" spans="9:13" ht="31.5">
      <c r="I68" s="135"/>
      <c r="J68" s="179"/>
      <c r="K68" s="180" t="s">
        <v>96</v>
      </c>
      <c r="L68" s="181" t="s">
        <v>97</v>
      </c>
      <c r="M68" s="135"/>
    </row>
    <row r="69" spans="9:13" ht="63">
      <c r="I69" s="135"/>
      <c r="J69" s="179"/>
      <c r="K69" s="181" t="s">
        <v>526</v>
      </c>
      <c r="L69" s="181" t="s">
        <v>99</v>
      </c>
      <c r="M69" s="135"/>
    </row>
    <row r="70" spans="9:13" ht="78.75">
      <c r="I70" s="135"/>
      <c r="J70" s="179" t="s">
        <v>124</v>
      </c>
      <c r="K70" s="182" t="s">
        <v>527</v>
      </c>
      <c r="L70" s="100" t="s">
        <v>119</v>
      </c>
      <c r="M70" s="135"/>
    </row>
    <row r="71" spans="9:13" ht="63">
      <c r="I71" s="135"/>
      <c r="J71" s="179" t="s">
        <v>123</v>
      </c>
      <c r="K71" s="182" t="s">
        <v>101</v>
      </c>
      <c r="L71" s="100" t="s">
        <v>119</v>
      </c>
      <c r="M71" s="135"/>
    </row>
    <row r="72" spans="9:13" ht="63">
      <c r="I72" s="135"/>
      <c r="J72" s="179"/>
      <c r="K72" s="182" t="s">
        <v>528</v>
      </c>
      <c r="L72" s="100" t="s">
        <v>119</v>
      </c>
      <c r="M72" s="135"/>
    </row>
    <row r="73" spans="9:13" ht="15.75">
      <c r="I73" s="135"/>
      <c r="J73" s="179"/>
      <c r="K73" s="182" t="s">
        <v>529</v>
      </c>
      <c r="L73" s="175" t="s">
        <v>122</v>
      </c>
      <c r="M73" s="135"/>
    </row>
    <row r="74" spans="9:13" ht="31.5">
      <c r="I74" s="135"/>
      <c r="J74" s="179"/>
      <c r="K74" s="181" t="s">
        <v>109</v>
      </c>
      <c r="L74" s="181" t="s">
        <v>110</v>
      </c>
      <c r="M74" s="100"/>
    </row>
    <row r="75" spans="9:13" ht="63">
      <c r="I75" s="135"/>
      <c r="J75" s="179"/>
      <c r="K75" s="182" t="s">
        <v>111</v>
      </c>
      <c r="L75" s="100" t="s">
        <v>104</v>
      </c>
      <c r="M75" s="175"/>
    </row>
    <row r="76" spans="9:13" ht="63">
      <c r="I76" s="135"/>
      <c r="J76" s="179"/>
      <c r="K76" s="182" t="s">
        <v>103</v>
      </c>
      <c r="L76" s="100" t="s">
        <v>104</v>
      </c>
      <c r="M76" s="135"/>
    </row>
    <row r="77" spans="9:13" ht="47.25">
      <c r="I77" s="135"/>
      <c r="J77" s="179"/>
      <c r="K77" s="181" t="s">
        <v>105</v>
      </c>
      <c r="L77" s="181" t="s">
        <v>106</v>
      </c>
      <c r="M77" s="135"/>
    </row>
    <row r="78" spans="9:13" ht="47.25">
      <c r="I78" s="183"/>
      <c r="J78" s="179"/>
      <c r="K78" s="181" t="s">
        <v>107</v>
      </c>
      <c r="L78" s="181" t="s">
        <v>108</v>
      </c>
      <c r="M78" s="135"/>
    </row>
    <row r="79" spans="9:13" ht="31.5">
      <c r="I79" s="183"/>
      <c r="J79" s="179"/>
      <c r="K79" s="181" t="s">
        <v>112</v>
      </c>
      <c r="L79" s="181" t="s">
        <v>113</v>
      </c>
      <c r="M79" s="135"/>
    </row>
    <row r="80" spans="9:13" ht="63">
      <c r="I80" s="183"/>
      <c r="J80" s="179"/>
      <c r="K80" s="181" t="s">
        <v>530</v>
      </c>
      <c r="L80" s="181" t="s">
        <v>115</v>
      </c>
      <c r="M80" s="135"/>
    </row>
    <row r="81" spans="9:13" ht="94.5">
      <c r="I81" s="183"/>
      <c r="J81" s="179"/>
      <c r="K81" s="184" t="s">
        <v>531</v>
      </c>
      <c r="L81" s="100" t="s">
        <v>117</v>
      </c>
      <c r="M81" s="135"/>
    </row>
    <row r="82" spans="9:13" ht="15.75">
      <c r="I82" s="183"/>
      <c r="J82" s="185"/>
      <c r="K82" s="181" t="s">
        <v>118</v>
      </c>
      <c r="L82" s="181" t="s">
        <v>120</v>
      </c>
      <c r="M82" s="135"/>
    </row>
    <row r="85" spans="9:13">
      <c r="J85" s="202"/>
      <c r="K85" s="203"/>
    </row>
    <row r="86" spans="9:13">
      <c r="J86" s="202"/>
      <c r="K86" s="203"/>
    </row>
    <row r="87" spans="9:13">
      <c r="J87" s="202"/>
      <c r="K87" s="203"/>
    </row>
    <row r="88" spans="9:13">
      <c r="J88" s="202"/>
      <c r="K88" s="203"/>
    </row>
    <row r="89" spans="9:13">
      <c r="J89" s="202"/>
      <c r="K89" s="203"/>
    </row>
    <row r="90" spans="9:13">
      <c r="J90" s="202"/>
      <c r="K90" s="203"/>
    </row>
    <row r="91" spans="9:13">
      <c r="J91" s="202"/>
      <c r="K91" s="203"/>
    </row>
    <row r="92" spans="9:13">
      <c r="J92" s="202"/>
      <c r="K92" s="203"/>
    </row>
    <row r="93" spans="9:13">
      <c r="J93" s="202"/>
      <c r="K93" s="203"/>
    </row>
    <row r="94" spans="9:13">
      <c r="J94" s="202"/>
      <c r="K94" s="203"/>
    </row>
  </sheetData>
  <sheetProtection sheet="1" objects="1" scenarios="1"/>
  <mergeCells count="20">
    <mergeCell ref="I9:J9"/>
    <mergeCell ref="I11:J11"/>
    <mergeCell ref="I13:L13"/>
    <mergeCell ref="B32:D32"/>
    <mergeCell ref="B23:B24"/>
    <mergeCell ref="C23:C24"/>
    <mergeCell ref="D23:D24"/>
    <mergeCell ref="E23:E24"/>
    <mergeCell ref="B17:B22"/>
    <mergeCell ref="C17:D17"/>
    <mergeCell ref="D34:E34"/>
    <mergeCell ref="D35:E35"/>
    <mergeCell ref="C5:D5"/>
    <mergeCell ref="C6:D6"/>
    <mergeCell ref="D7:E7"/>
    <mergeCell ref="B33:D33"/>
    <mergeCell ref="B15:B16"/>
    <mergeCell ref="C15:D15"/>
    <mergeCell ref="E15:E16"/>
    <mergeCell ref="C16:D16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28"/>
  <sheetViews>
    <sheetView topLeftCell="A8" workbookViewId="0">
      <selection activeCell="G4" sqref="G4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" t="s">
        <v>0</v>
      </c>
    </row>
    <row r="2" spans="1:3" ht="15.75">
      <c r="C2" s="1" t="s">
        <v>92</v>
      </c>
    </row>
    <row r="3" spans="1:3" ht="15.75">
      <c r="C3" s="1" t="s">
        <v>2</v>
      </c>
    </row>
    <row r="4" spans="1:3" ht="15.75">
      <c r="C4" s="1" t="s">
        <v>3</v>
      </c>
    </row>
    <row r="5" spans="1:3" ht="15.75">
      <c r="A5" s="1"/>
    </row>
    <row r="6" spans="1:3" ht="36.75" customHeight="1">
      <c r="A6" s="57" t="s">
        <v>4</v>
      </c>
      <c r="B6" s="57"/>
      <c r="C6" s="57"/>
    </row>
    <row r="7" spans="1:3" ht="27" customHeight="1">
      <c r="A7" s="58" t="s">
        <v>93</v>
      </c>
      <c r="B7" s="58"/>
      <c r="C7" s="58"/>
    </row>
    <row r="8" spans="1:3" ht="27.75" customHeight="1">
      <c r="A8" s="57" t="s">
        <v>94</v>
      </c>
      <c r="B8" s="57"/>
      <c r="C8" s="57"/>
    </row>
    <row r="9" spans="1:3" ht="19.5" thickBot="1">
      <c r="A9" s="2"/>
    </row>
    <row r="10" spans="1:3" ht="72" customHeight="1" thickBot="1">
      <c r="A10" s="18"/>
      <c r="B10" s="41" t="s">
        <v>5</v>
      </c>
      <c r="C10" s="42" t="s">
        <v>6</v>
      </c>
    </row>
    <row r="11" spans="1:3" ht="17.25" thickBot="1">
      <c r="A11" s="21"/>
      <c r="B11" s="43"/>
      <c r="C11" s="44" t="s">
        <v>24</v>
      </c>
    </row>
    <row r="12" spans="1:3" ht="51" customHeight="1" thickBot="1">
      <c r="A12" s="23">
        <v>1</v>
      </c>
      <c r="B12" s="45" t="s">
        <v>7</v>
      </c>
      <c r="C12" s="46">
        <v>3.08</v>
      </c>
    </row>
    <row r="13" spans="1:3" ht="66">
      <c r="A13" s="59">
        <v>2</v>
      </c>
      <c r="B13" s="47" t="s">
        <v>8</v>
      </c>
      <c r="C13" s="48">
        <f>C14+C15+C16+C17+C18</f>
        <v>2.4300000000000002</v>
      </c>
    </row>
    <row r="14" spans="1:3" ht="16.5">
      <c r="A14" s="60"/>
      <c r="B14" s="28" t="s">
        <v>9</v>
      </c>
      <c r="C14" s="49">
        <v>1.4</v>
      </c>
    </row>
    <row r="15" spans="1:3" ht="18" customHeight="1">
      <c r="A15" s="60"/>
      <c r="B15" s="28" t="s">
        <v>10</v>
      </c>
      <c r="C15" s="49">
        <v>0</v>
      </c>
    </row>
    <row r="16" spans="1:3" ht="18" customHeight="1">
      <c r="A16" s="60"/>
      <c r="B16" s="28" t="s">
        <v>11</v>
      </c>
      <c r="C16" s="49">
        <v>0</v>
      </c>
    </row>
    <row r="17" spans="1:3" ht="18" customHeight="1">
      <c r="A17" s="60"/>
      <c r="B17" s="28" t="s">
        <v>12</v>
      </c>
      <c r="C17" s="49">
        <v>0.57999999999999996</v>
      </c>
    </row>
    <row r="18" spans="1:3" ht="18" customHeight="1" thickBot="1">
      <c r="A18" s="61"/>
      <c r="B18" s="29" t="s">
        <v>13</v>
      </c>
      <c r="C18" s="50">
        <v>0.45</v>
      </c>
    </row>
    <row r="19" spans="1:3" ht="32.25" customHeight="1">
      <c r="A19" s="8">
        <v>3</v>
      </c>
      <c r="B19" s="51" t="s">
        <v>14</v>
      </c>
      <c r="C19" s="11">
        <v>1.85</v>
      </c>
    </row>
    <row r="20" spans="1:3" ht="66.75" thickBot="1">
      <c r="A20" s="9"/>
      <c r="B20" s="52" t="s">
        <v>15</v>
      </c>
      <c r="C20" s="9"/>
    </row>
    <row r="21" spans="1:3" ht="25.5" customHeight="1" thickBot="1">
      <c r="A21" s="21">
        <v>4</v>
      </c>
      <c r="B21" s="53" t="s">
        <v>16</v>
      </c>
      <c r="C21" s="44">
        <v>1.04</v>
      </c>
    </row>
    <row r="22" spans="1:3" ht="25.5" customHeight="1" thickBot="1">
      <c r="A22" s="21">
        <v>5</v>
      </c>
      <c r="B22" s="53" t="s">
        <v>17</v>
      </c>
      <c r="C22" s="44">
        <v>1.27</v>
      </c>
    </row>
    <row r="23" spans="1:3" ht="25.5" customHeight="1" thickBot="1">
      <c r="A23" s="21">
        <v>6</v>
      </c>
      <c r="B23" s="53" t="s">
        <v>18</v>
      </c>
      <c r="C23" s="44">
        <v>2.68</v>
      </c>
    </row>
    <row r="24" spans="1:3" ht="25.5" customHeight="1" thickBot="1">
      <c r="A24" s="21"/>
      <c r="B24" s="43" t="s">
        <v>19</v>
      </c>
      <c r="C24" s="44">
        <f>C12+C13+C19+C21+C22+C23</f>
        <v>12.349999999999998</v>
      </c>
    </row>
    <row r="25" spans="1:3" ht="25.5" customHeight="1" thickBot="1">
      <c r="A25" s="21">
        <v>7</v>
      </c>
      <c r="B25" s="53" t="s">
        <v>20</v>
      </c>
      <c r="C25" s="44">
        <v>1.65</v>
      </c>
    </row>
    <row r="26" spans="1:3" ht="25.5" customHeight="1" thickBot="1">
      <c r="A26" s="21"/>
      <c r="B26" s="43" t="s">
        <v>21</v>
      </c>
      <c r="C26" s="44">
        <f>C25+C24</f>
        <v>13.999999999999998</v>
      </c>
    </row>
    <row r="27" spans="1:3" ht="60" customHeight="1" thickBot="1">
      <c r="A27" s="25"/>
      <c r="B27" s="39" t="s">
        <v>22</v>
      </c>
      <c r="C27" s="9" t="s">
        <v>23</v>
      </c>
    </row>
    <row r="28" spans="1:3" ht="16.5">
      <c r="A28" s="3"/>
    </row>
  </sheetData>
  <mergeCells count="4">
    <mergeCell ref="A6:C6"/>
    <mergeCell ref="A7:C7"/>
    <mergeCell ref="A8:C8"/>
    <mergeCell ref="A13:A18"/>
  </mergeCells>
  <phoneticPr fontId="37" type="noConversion"/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28"/>
  <sheetViews>
    <sheetView topLeftCell="A19" workbookViewId="0">
      <selection activeCell="G4" sqref="G4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" t="s">
        <v>0</v>
      </c>
    </row>
    <row r="2" spans="1:3" ht="15.75">
      <c r="C2" s="1" t="s">
        <v>1</v>
      </c>
    </row>
    <row r="3" spans="1:3" ht="15.75">
      <c r="C3" s="1" t="s">
        <v>2</v>
      </c>
    </row>
    <row r="4" spans="1:3" ht="15.75">
      <c r="C4" s="1" t="s">
        <v>3</v>
      </c>
    </row>
    <row r="5" spans="1:3" ht="15.75">
      <c r="A5" s="1"/>
    </row>
    <row r="6" spans="1:3" ht="36.75" customHeight="1">
      <c r="A6" s="57" t="s">
        <v>4</v>
      </c>
      <c r="B6" s="57"/>
      <c r="C6" s="57"/>
    </row>
    <row r="7" spans="1:3" ht="27" customHeight="1">
      <c r="A7" s="58" t="s">
        <v>27</v>
      </c>
      <c r="B7" s="58"/>
      <c r="C7" s="58"/>
    </row>
    <row r="8" spans="1:3" ht="27.75" customHeight="1">
      <c r="A8" s="57" t="s">
        <v>25</v>
      </c>
      <c r="B8" s="57"/>
      <c r="C8" s="57"/>
    </row>
    <row r="9" spans="1:3" ht="19.5" thickBot="1">
      <c r="A9" s="2"/>
    </row>
    <row r="10" spans="1:3" ht="72" customHeight="1" thickBot="1">
      <c r="A10" s="18"/>
      <c r="B10" s="19" t="s">
        <v>5</v>
      </c>
      <c r="C10" s="20" t="s">
        <v>6</v>
      </c>
    </row>
    <row r="11" spans="1:3" ht="17.25" thickBot="1">
      <c r="A11" s="21"/>
      <c r="B11" s="4"/>
      <c r="C11" s="22" t="s">
        <v>24</v>
      </c>
    </row>
    <row r="12" spans="1:3" ht="51" customHeight="1" thickBot="1">
      <c r="A12" s="23">
        <v>1</v>
      </c>
      <c r="B12" s="6" t="s">
        <v>7</v>
      </c>
      <c r="C12" s="24">
        <v>2.37</v>
      </c>
    </row>
    <row r="13" spans="1:3" ht="66">
      <c r="A13" s="59">
        <v>2</v>
      </c>
      <c r="B13" s="12" t="s">
        <v>8</v>
      </c>
      <c r="C13" s="13">
        <f>C14+C15+C16+C17+C18</f>
        <v>2.23</v>
      </c>
    </row>
    <row r="14" spans="1:3" ht="16.5">
      <c r="A14" s="60"/>
      <c r="B14" s="14" t="s">
        <v>9</v>
      </c>
      <c r="C14" s="15">
        <v>1.2</v>
      </c>
    </row>
    <row r="15" spans="1:3" ht="18" customHeight="1">
      <c r="A15" s="60"/>
      <c r="B15" s="14" t="s">
        <v>10</v>
      </c>
      <c r="C15" s="15">
        <v>0</v>
      </c>
    </row>
    <row r="16" spans="1:3" ht="18" customHeight="1">
      <c r="A16" s="60"/>
      <c r="B16" s="14" t="s">
        <v>11</v>
      </c>
      <c r="C16" s="15">
        <v>0</v>
      </c>
    </row>
    <row r="17" spans="1:3" ht="18" customHeight="1">
      <c r="A17" s="60"/>
      <c r="B17" s="14" t="s">
        <v>12</v>
      </c>
      <c r="C17" s="15">
        <v>0.57999999999999996</v>
      </c>
    </row>
    <row r="18" spans="1:3" ht="18" customHeight="1" thickBot="1">
      <c r="A18" s="61"/>
      <c r="B18" s="16" t="s">
        <v>13</v>
      </c>
      <c r="C18" s="17">
        <v>0.45</v>
      </c>
    </row>
    <row r="19" spans="1:3" ht="32.25" customHeight="1">
      <c r="A19" s="8">
        <v>3</v>
      </c>
      <c r="B19" s="10" t="s">
        <v>14</v>
      </c>
      <c r="C19" s="11">
        <v>1.85</v>
      </c>
    </row>
    <row r="20" spans="1:3" ht="66.75" thickBot="1">
      <c r="A20" s="9"/>
      <c r="B20" s="7" t="s">
        <v>15</v>
      </c>
      <c r="C20" s="9"/>
    </row>
    <row r="21" spans="1:3" ht="25.5" customHeight="1" thickBot="1">
      <c r="A21" s="21">
        <v>4</v>
      </c>
      <c r="B21" s="5" t="s">
        <v>16</v>
      </c>
      <c r="C21" s="22">
        <v>1.04</v>
      </c>
    </row>
    <row r="22" spans="1:3" ht="25.5" customHeight="1" thickBot="1">
      <c r="A22" s="21">
        <v>5</v>
      </c>
      <c r="B22" s="5" t="s">
        <v>17</v>
      </c>
      <c r="C22" s="22">
        <v>1.27</v>
      </c>
    </row>
    <row r="23" spans="1:3" ht="25.5" customHeight="1" thickBot="1">
      <c r="A23" s="21">
        <v>6</v>
      </c>
      <c r="B23" s="5" t="s">
        <v>18</v>
      </c>
      <c r="C23" s="22">
        <v>2.68</v>
      </c>
    </row>
    <row r="24" spans="1:3" ht="25.5" customHeight="1" thickBot="1">
      <c r="A24" s="21"/>
      <c r="B24" s="4" t="s">
        <v>19</v>
      </c>
      <c r="C24" s="22">
        <f>C12+C13+C19+C21+C22+C23</f>
        <v>11.44</v>
      </c>
    </row>
    <row r="25" spans="1:3" ht="25.5" customHeight="1" thickBot="1">
      <c r="A25" s="21">
        <v>7</v>
      </c>
      <c r="B25" s="5" t="s">
        <v>20</v>
      </c>
      <c r="C25" s="22">
        <v>1.65</v>
      </c>
    </row>
    <row r="26" spans="1:3" ht="25.5" customHeight="1" thickBot="1">
      <c r="A26" s="21"/>
      <c r="B26" s="4" t="s">
        <v>21</v>
      </c>
      <c r="C26" s="22">
        <f>C25+C24</f>
        <v>13.09</v>
      </c>
    </row>
    <row r="27" spans="1:3" ht="60" customHeight="1" thickBot="1">
      <c r="A27" s="25"/>
      <c r="B27" s="26" t="s">
        <v>22</v>
      </c>
      <c r="C27" s="27" t="s">
        <v>23</v>
      </c>
    </row>
    <row r="28" spans="1:3" ht="16.5">
      <c r="A28" s="3"/>
    </row>
  </sheetData>
  <mergeCells count="4">
    <mergeCell ref="A6:C6"/>
    <mergeCell ref="A7:C7"/>
    <mergeCell ref="A8:C8"/>
    <mergeCell ref="A13:A18"/>
  </mergeCells>
  <phoneticPr fontId="37" type="noConversion"/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28"/>
  <sheetViews>
    <sheetView topLeftCell="A19" workbookViewId="0">
      <selection activeCell="G4" sqref="G4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" t="s">
        <v>0</v>
      </c>
    </row>
    <row r="2" spans="1:3" ht="15.75">
      <c r="C2" s="1" t="s">
        <v>1</v>
      </c>
    </row>
    <row r="3" spans="1:3" ht="15.75">
      <c r="C3" s="1" t="s">
        <v>2</v>
      </c>
    </row>
    <row r="4" spans="1:3" ht="15.75">
      <c r="C4" s="1" t="s">
        <v>3</v>
      </c>
    </row>
    <row r="5" spans="1:3" ht="15.75">
      <c r="A5" s="1"/>
    </row>
    <row r="6" spans="1:3" ht="36.75" customHeight="1">
      <c r="A6" s="57" t="s">
        <v>4</v>
      </c>
      <c r="B6" s="57"/>
      <c r="C6" s="57"/>
    </row>
    <row r="7" spans="1:3" ht="27" customHeight="1">
      <c r="A7" s="58" t="s">
        <v>26</v>
      </c>
      <c r="B7" s="58"/>
      <c r="C7" s="58"/>
    </row>
    <row r="8" spans="1:3" ht="27.75" customHeight="1">
      <c r="A8" s="57" t="s">
        <v>25</v>
      </c>
      <c r="B8" s="57"/>
      <c r="C8" s="57"/>
    </row>
    <row r="9" spans="1:3" ht="19.5" thickBot="1">
      <c r="A9" s="2"/>
    </row>
    <row r="10" spans="1:3" ht="72" customHeight="1" thickBot="1">
      <c r="A10" s="18"/>
      <c r="B10" s="19" t="s">
        <v>5</v>
      </c>
      <c r="C10" s="20" t="s">
        <v>6</v>
      </c>
    </row>
    <row r="11" spans="1:3" ht="17.25" thickBot="1">
      <c r="A11" s="21"/>
      <c r="B11" s="4"/>
      <c r="C11" s="22" t="s">
        <v>24</v>
      </c>
    </row>
    <row r="12" spans="1:3" ht="51" customHeight="1" thickBot="1">
      <c r="A12" s="23">
        <v>1</v>
      </c>
      <c r="B12" s="6" t="s">
        <v>7</v>
      </c>
      <c r="C12" s="24">
        <v>1.77</v>
      </c>
    </row>
    <row r="13" spans="1:3" ht="66">
      <c r="A13" s="59">
        <v>2</v>
      </c>
      <c r="B13" s="12" t="s">
        <v>8</v>
      </c>
      <c r="C13" s="13">
        <f>C14+C15+C16+C17+C18</f>
        <v>2.0100000000000002</v>
      </c>
    </row>
    <row r="14" spans="1:3" ht="16.5">
      <c r="A14" s="60"/>
      <c r="B14" s="14" t="s">
        <v>9</v>
      </c>
      <c r="C14" s="15">
        <v>0.98</v>
      </c>
    </row>
    <row r="15" spans="1:3" ht="18" customHeight="1">
      <c r="A15" s="60"/>
      <c r="B15" s="14" t="s">
        <v>10</v>
      </c>
      <c r="C15" s="15">
        <v>0</v>
      </c>
    </row>
    <row r="16" spans="1:3" ht="18" customHeight="1">
      <c r="A16" s="60"/>
      <c r="B16" s="14" t="s">
        <v>11</v>
      </c>
      <c r="C16" s="15">
        <v>0</v>
      </c>
    </row>
    <row r="17" spans="1:3" ht="18" customHeight="1">
      <c r="A17" s="60"/>
      <c r="B17" s="14" t="s">
        <v>12</v>
      </c>
      <c r="C17" s="15">
        <v>0.57999999999999996</v>
      </c>
    </row>
    <row r="18" spans="1:3" ht="18" customHeight="1" thickBot="1">
      <c r="A18" s="61"/>
      <c r="B18" s="16" t="s">
        <v>13</v>
      </c>
      <c r="C18" s="17">
        <v>0.45</v>
      </c>
    </row>
    <row r="19" spans="1:3" ht="32.25" customHeight="1">
      <c r="A19" s="8">
        <v>3</v>
      </c>
      <c r="B19" s="10" t="s">
        <v>14</v>
      </c>
      <c r="C19" s="11">
        <v>1.75</v>
      </c>
    </row>
    <row r="20" spans="1:3" ht="66.75" thickBot="1">
      <c r="A20" s="9"/>
      <c r="B20" s="7" t="s">
        <v>15</v>
      </c>
      <c r="C20" s="9"/>
    </row>
    <row r="21" spans="1:3" ht="25.5" customHeight="1" thickBot="1">
      <c r="A21" s="21">
        <v>4</v>
      </c>
      <c r="B21" s="5" t="s">
        <v>16</v>
      </c>
      <c r="C21" s="22">
        <v>1.04</v>
      </c>
    </row>
    <row r="22" spans="1:3" ht="25.5" customHeight="1" thickBot="1">
      <c r="A22" s="21">
        <v>5</v>
      </c>
      <c r="B22" s="5" t="s">
        <v>17</v>
      </c>
      <c r="C22" s="22">
        <v>1.27</v>
      </c>
    </row>
    <row r="23" spans="1:3" ht="25.5" customHeight="1" thickBot="1">
      <c r="A23" s="21">
        <v>6</v>
      </c>
      <c r="B23" s="5" t="s">
        <v>18</v>
      </c>
      <c r="C23" s="22">
        <v>2.6</v>
      </c>
    </row>
    <row r="24" spans="1:3" ht="25.5" customHeight="1" thickBot="1">
      <c r="A24" s="21"/>
      <c r="B24" s="4" t="s">
        <v>19</v>
      </c>
      <c r="C24" s="22">
        <f>C12+C13+C19+C21+C22+C23</f>
        <v>10.44</v>
      </c>
    </row>
    <row r="25" spans="1:3" ht="25.5" customHeight="1" thickBot="1">
      <c r="A25" s="21">
        <v>7</v>
      </c>
      <c r="B25" s="5" t="s">
        <v>20</v>
      </c>
      <c r="C25" s="22">
        <v>1.65</v>
      </c>
    </row>
    <row r="26" spans="1:3" ht="25.5" customHeight="1" thickBot="1">
      <c r="A26" s="21"/>
      <c r="B26" s="4" t="s">
        <v>21</v>
      </c>
      <c r="C26" s="22">
        <f>C25+C24</f>
        <v>12.09</v>
      </c>
    </row>
    <row r="27" spans="1:3" ht="60" customHeight="1" thickBot="1">
      <c r="A27" s="25"/>
      <c r="B27" s="26" t="s">
        <v>22</v>
      </c>
      <c r="C27" s="27" t="s">
        <v>23</v>
      </c>
    </row>
    <row r="28" spans="1:3" ht="16.5">
      <c r="A28" s="3"/>
    </row>
  </sheetData>
  <mergeCells count="4">
    <mergeCell ref="A6:C6"/>
    <mergeCell ref="A7:C7"/>
    <mergeCell ref="A8:C8"/>
    <mergeCell ref="A13:A18"/>
  </mergeCells>
  <phoneticPr fontId="37" type="noConversion"/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C28"/>
  <sheetViews>
    <sheetView topLeftCell="A19" workbookViewId="0">
      <selection activeCell="C27" sqref="C27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" t="s">
        <v>0</v>
      </c>
    </row>
    <row r="2" spans="1:3" ht="15.75">
      <c r="C2" s="55" t="s">
        <v>443</v>
      </c>
    </row>
    <row r="3" spans="1:3" ht="15.75">
      <c r="C3" s="1" t="s">
        <v>2</v>
      </c>
    </row>
    <row r="4" spans="1:3" ht="15.75">
      <c r="C4" s="1" t="s">
        <v>3</v>
      </c>
    </row>
    <row r="5" spans="1:3" ht="15.75">
      <c r="A5" s="1"/>
    </row>
    <row r="6" spans="1:3" ht="36.75" customHeight="1">
      <c r="A6" s="57" t="s">
        <v>4</v>
      </c>
      <c r="B6" s="57"/>
      <c r="C6" s="57"/>
    </row>
    <row r="7" spans="1:3" ht="27" customHeight="1">
      <c r="A7" s="58" t="s">
        <v>88</v>
      </c>
      <c r="B7" s="58"/>
      <c r="C7" s="58"/>
    </row>
    <row r="8" spans="1:3" ht="27.75" customHeight="1">
      <c r="A8" s="57" t="s">
        <v>25</v>
      </c>
      <c r="B8" s="57"/>
      <c r="C8" s="57"/>
    </row>
    <row r="9" spans="1:3" ht="19.5" thickBot="1">
      <c r="A9" s="2"/>
    </row>
    <row r="10" spans="1:3" ht="72" customHeight="1" thickBot="1">
      <c r="A10" s="18"/>
      <c r="B10" s="19" t="s">
        <v>5</v>
      </c>
      <c r="C10" s="20" t="s">
        <v>6</v>
      </c>
    </row>
    <row r="11" spans="1:3" ht="17.25" thickBot="1">
      <c r="A11" s="21"/>
      <c r="B11" s="4"/>
      <c r="C11" s="22" t="s">
        <v>24</v>
      </c>
    </row>
    <row r="12" spans="1:3" ht="51" customHeight="1" thickBot="1">
      <c r="A12" s="23">
        <v>1</v>
      </c>
      <c r="B12" s="6" t="s">
        <v>7</v>
      </c>
      <c r="C12" s="24">
        <v>0.7</v>
      </c>
    </row>
    <row r="13" spans="1:3" ht="66">
      <c r="A13" s="59">
        <v>2</v>
      </c>
      <c r="B13" s="12" t="s">
        <v>8</v>
      </c>
      <c r="C13" s="13">
        <f>C14+C15+C16+C17+C18</f>
        <v>3.2800000000000002</v>
      </c>
    </row>
    <row r="14" spans="1:3" ht="16.5">
      <c r="A14" s="60"/>
      <c r="B14" s="14" t="s">
        <v>9</v>
      </c>
      <c r="C14" s="15">
        <v>0.9</v>
      </c>
    </row>
    <row r="15" spans="1:3" ht="18" customHeight="1">
      <c r="A15" s="60"/>
      <c r="B15" s="14" t="s">
        <v>10</v>
      </c>
      <c r="C15" s="15">
        <v>0.45</v>
      </c>
    </row>
    <row r="16" spans="1:3" ht="18" customHeight="1">
      <c r="A16" s="60"/>
      <c r="B16" s="14" t="s">
        <v>11</v>
      </c>
      <c r="C16" s="15">
        <v>0.9</v>
      </c>
    </row>
    <row r="17" spans="1:3" ht="18" customHeight="1">
      <c r="A17" s="60"/>
      <c r="B17" s="14" t="s">
        <v>12</v>
      </c>
      <c r="C17" s="15">
        <v>0.57999999999999996</v>
      </c>
    </row>
    <row r="18" spans="1:3" ht="18" customHeight="1" thickBot="1">
      <c r="A18" s="61"/>
      <c r="B18" s="16" t="s">
        <v>13</v>
      </c>
      <c r="C18" s="17">
        <v>0.45</v>
      </c>
    </row>
    <row r="19" spans="1:3" ht="32.25" customHeight="1">
      <c r="A19" s="8">
        <v>3</v>
      </c>
      <c r="B19" s="10" t="s">
        <v>14</v>
      </c>
      <c r="C19" s="11">
        <v>1.39</v>
      </c>
    </row>
    <row r="20" spans="1:3" ht="66.75" thickBot="1">
      <c r="A20" s="9"/>
      <c r="B20" s="7" t="s">
        <v>15</v>
      </c>
      <c r="C20" s="9"/>
    </row>
    <row r="21" spans="1:3" ht="25.5" customHeight="1" thickBot="1">
      <c r="A21" s="21">
        <v>4</v>
      </c>
      <c r="B21" s="5" t="s">
        <v>16</v>
      </c>
      <c r="C21" s="22">
        <v>1.04</v>
      </c>
    </row>
    <row r="22" spans="1:3" ht="25.5" customHeight="1" thickBot="1">
      <c r="A22" s="21">
        <v>5</v>
      </c>
      <c r="B22" s="5" t="s">
        <v>17</v>
      </c>
      <c r="C22" s="22">
        <v>1.22</v>
      </c>
    </row>
    <row r="23" spans="1:3" ht="25.5" customHeight="1" thickBot="1">
      <c r="A23" s="21">
        <v>6</v>
      </c>
      <c r="B23" s="5" t="s">
        <v>18</v>
      </c>
      <c r="C23" s="22">
        <v>2.5</v>
      </c>
    </row>
    <row r="24" spans="1:3" ht="25.5" customHeight="1" thickBot="1">
      <c r="A24" s="21"/>
      <c r="B24" s="4" t="s">
        <v>19</v>
      </c>
      <c r="C24" s="22">
        <f>C12+C13+C19+C21+C22+C23</f>
        <v>10.129999999999999</v>
      </c>
    </row>
    <row r="25" spans="1:3" ht="25.5" customHeight="1" thickBot="1">
      <c r="A25" s="21">
        <v>7</v>
      </c>
      <c r="B25" s="5" t="s">
        <v>20</v>
      </c>
      <c r="C25" s="22">
        <v>1.7</v>
      </c>
    </row>
    <row r="26" spans="1:3" ht="25.5" customHeight="1" thickBot="1">
      <c r="A26" s="21"/>
      <c r="B26" s="4" t="s">
        <v>21</v>
      </c>
      <c r="C26" s="22">
        <f>C25+C24</f>
        <v>11.829999999999998</v>
      </c>
    </row>
    <row r="27" spans="1:3" ht="60" customHeight="1" thickBot="1">
      <c r="A27" s="25"/>
      <c r="B27" s="26" t="s">
        <v>22</v>
      </c>
      <c r="C27" s="27" t="s">
        <v>23</v>
      </c>
    </row>
    <row r="28" spans="1:3" ht="16.5">
      <c r="A28" s="3"/>
    </row>
  </sheetData>
  <mergeCells count="4">
    <mergeCell ref="A6:C6"/>
    <mergeCell ref="A7:C7"/>
    <mergeCell ref="A8:C8"/>
    <mergeCell ref="A13:A18"/>
  </mergeCells>
  <phoneticPr fontId="37" type="noConversion"/>
  <pageMargins left="0.70866141732283472" right="0.11811023622047245" top="0.35433070866141736" bottom="0.35433070866141736" header="0.31496062992125984" footer="0.31496062992125984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19"/>
  <sheetViews>
    <sheetView workbookViewId="0">
      <selection activeCell="E15" sqref="E15"/>
    </sheetView>
  </sheetViews>
  <sheetFormatPr defaultRowHeight="15"/>
  <cols>
    <col min="3" max="3" width="12" customWidth="1"/>
    <col min="4" max="4" width="41.5703125" customWidth="1"/>
    <col min="5" max="5" width="18.7109375" customWidth="1"/>
  </cols>
  <sheetData>
    <row r="2" spans="2:6" ht="18.75">
      <c r="B2" s="56" t="s">
        <v>128</v>
      </c>
      <c r="C2" s="56"/>
      <c r="D2" s="56"/>
      <c r="E2" s="56"/>
      <c r="F2" s="36"/>
    </row>
    <row r="3" spans="2:6">
      <c r="B3" s="30" t="s">
        <v>54</v>
      </c>
      <c r="C3" s="30" t="s">
        <v>55</v>
      </c>
      <c r="D3" s="30" t="s">
        <v>52</v>
      </c>
      <c r="E3" s="30" t="s">
        <v>53</v>
      </c>
      <c r="F3" s="35" t="s">
        <v>90</v>
      </c>
    </row>
    <row r="4" spans="2:6" ht="42.75">
      <c r="B4" s="38"/>
      <c r="C4" s="33">
        <v>42899</v>
      </c>
      <c r="D4" s="40" t="s">
        <v>127</v>
      </c>
      <c r="E4" s="32"/>
      <c r="F4" s="32"/>
    </row>
    <row r="5" spans="2:6">
      <c r="B5" s="38">
        <v>718</v>
      </c>
      <c r="C5" s="33">
        <v>42930</v>
      </c>
      <c r="D5" s="34" t="s">
        <v>129</v>
      </c>
      <c r="E5" s="32">
        <v>10</v>
      </c>
      <c r="F5" s="32"/>
    </row>
    <row r="6" spans="2:6">
      <c r="B6" s="31"/>
      <c r="C6" s="37"/>
      <c r="D6" s="32"/>
      <c r="E6" s="32"/>
      <c r="F6" s="31"/>
    </row>
    <row r="7" spans="2:6">
      <c r="B7" s="38"/>
      <c r="C7" s="33"/>
      <c r="D7" s="32"/>
      <c r="E7" s="32"/>
      <c r="F7" s="32"/>
    </row>
    <row r="8" spans="2:6">
      <c r="B8" s="38"/>
      <c r="C8" s="33"/>
      <c r="D8" s="32"/>
      <c r="E8" s="32"/>
      <c r="F8" s="32"/>
    </row>
    <row r="9" spans="2:6">
      <c r="B9" s="38"/>
      <c r="C9" s="33"/>
      <c r="D9" s="34"/>
      <c r="E9" s="32"/>
      <c r="F9" s="32"/>
    </row>
    <row r="19" spans="10:10">
      <c r="J19" s="54"/>
    </row>
  </sheetData>
  <mergeCells count="1">
    <mergeCell ref="B2:E2"/>
  </mergeCells>
  <phoneticPr fontId="37" type="noConversion"/>
  <pageMargins left="0.7" right="0.7" top="0.75" bottom="0.75" header="0.3" footer="0.3"/>
  <pageSetup paperSize="9" scale="8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B1:M84"/>
  <sheetViews>
    <sheetView zoomScale="130" zoomScaleNormal="130" workbookViewId="0">
      <selection activeCell="F14" sqref="F14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4.85546875" style="62" customWidth="1"/>
    <col min="9" max="9" width="9.140625" style="62"/>
    <col min="10" max="10" width="15" style="62" customWidth="1"/>
    <col min="11" max="11" width="69.85546875" style="62" customWidth="1"/>
    <col min="12" max="12" width="16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3" spans="2:13" ht="18">
      <c r="C3" s="66" t="str">
        <f>'Фрунзенская 4а'!$C$5</f>
        <v>Отчёт о проделанной работе за 2018 год</v>
      </c>
      <c r="D3" s="67"/>
    </row>
    <row r="4" spans="2:13" ht="18">
      <c r="C4" s="66" t="s">
        <v>29</v>
      </c>
      <c r="D4" s="67"/>
    </row>
    <row r="5" spans="2:13" ht="18.75">
      <c r="C5" s="68" t="s">
        <v>30</v>
      </c>
      <c r="D5" s="69" t="s">
        <v>70</v>
      </c>
      <c r="E5" s="69"/>
    </row>
    <row r="6" spans="2:13" ht="15.75">
      <c r="C6" s="70" t="s">
        <v>31</v>
      </c>
      <c r="D6" s="71" t="s">
        <v>47</v>
      </c>
      <c r="E6" s="68">
        <v>783.5</v>
      </c>
    </row>
    <row r="7" spans="2:13" ht="15.75">
      <c r="C7" s="70" t="s">
        <v>32</v>
      </c>
      <c r="D7" s="71" t="s">
        <v>48</v>
      </c>
      <c r="E7" s="68">
        <v>14.37</v>
      </c>
      <c r="I7" s="72" t="s">
        <v>81</v>
      </c>
      <c r="J7" s="72"/>
      <c r="K7" s="73">
        <f>E6*(E7-1.7)</f>
        <v>9926.9449999999997</v>
      </c>
      <c r="L7" s="74"/>
    </row>
    <row r="8" spans="2:13" ht="15.75">
      <c r="C8" s="70" t="s">
        <v>434</v>
      </c>
      <c r="D8" s="71" t="s">
        <v>48</v>
      </c>
      <c r="E8" s="68">
        <f>E7-1.7</f>
        <v>12.67</v>
      </c>
      <c r="I8" s="75"/>
      <c r="J8" s="75"/>
      <c r="K8" s="73"/>
      <c r="L8" s="74"/>
    </row>
    <row r="9" spans="2:13" ht="15.75">
      <c r="C9" s="76" t="s">
        <v>33</v>
      </c>
      <c r="D9" s="77" t="str">
        <f>'Фрунзенская 4а'!D11</f>
        <v>январь- декабрь 2018 г., руб.</v>
      </c>
      <c r="E9" s="78">
        <f>K7*12</f>
        <v>119123.34</v>
      </c>
      <c r="I9" s="79" t="s">
        <v>82</v>
      </c>
      <c r="J9" s="79"/>
      <c r="K9" s="80">
        <f>10651.08-9926.95</f>
        <v>724.1299999999992</v>
      </c>
      <c r="L9" s="74"/>
    </row>
    <row r="10" spans="2:13" ht="15.75" customHeight="1" thickBot="1">
      <c r="C10" s="76" t="s">
        <v>34</v>
      </c>
      <c r="D10" s="77" t="str">
        <f>'Фрунзенская 4а'!D12</f>
        <v>январь- декабрь 2018 г., руб.</v>
      </c>
      <c r="E10" s="78">
        <f>E9-K9</f>
        <v>118399.20999999999</v>
      </c>
      <c r="I10" s="81" t="s">
        <v>83</v>
      </c>
      <c r="J10" s="81"/>
      <c r="K10" s="64">
        <f>10651.08-9926.95</f>
        <v>724.1299999999992</v>
      </c>
      <c r="L10" s="74"/>
    </row>
    <row r="11" spans="2:13" ht="19.5" hidden="1" thickBot="1">
      <c r="C11" s="83"/>
      <c r="D11" s="84"/>
      <c r="I11" s="85" t="str">
        <f>D5</f>
        <v>п.Ишня, ул. Мелиораторов, дом 22</v>
      </c>
      <c r="J11" s="85"/>
      <c r="K11" s="85"/>
      <c r="L11" s="85"/>
      <c r="M11" s="86"/>
    </row>
    <row r="12" spans="2:13" ht="15.75" thickBot="1">
      <c r="B12" s="87" t="s">
        <v>35</v>
      </c>
      <c r="C12" s="88" t="s">
        <v>36</v>
      </c>
      <c r="D12" s="89" t="s">
        <v>37</v>
      </c>
      <c r="E12" s="88" t="s">
        <v>38</v>
      </c>
      <c r="I12" s="204" t="s">
        <v>54</v>
      </c>
      <c r="J12" s="204" t="s">
        <v>55</v>
      </c>
      <c r="K12" s="204" t="s">
        <v>52</v>
      </c>
      <c r="L12" s="204" t="s">
        <v>53</v>
      </c>
      <c r="M12" s="205" t="s">
        <v>90</v>
      </c>
    </row>
    <row r="13" spans="2:13" ht="18" customHeight="1">
      <c r="B13" s="93" t="s">
        <v>39</v>
      </c>
      <c r="C13" s="94" t="s">
        <v>7</v>
      </c>
      <c r="D13" s="95"/>
      <c r="E13" s="96">
        <f>E9/F26*F13</f>
        <v>22282.74</v>
      </c>
      <c r="F13" s="187">
        <v>2.37</v>
      </c>
      <c r="I13" s="98">
        <v>183</v>
      </c>
      <c r="J13" s="99">
        <v>43131</v>
      </c>
      <c r="K13" s="100" t="s">
        <v>451</v>
      </c>
      <c r="L13" s="177"/>
      <c r="M13" s="101"/>
    </row>
    <row r="14" spans="2:13" ht="35.25" customHeight="1" thickBot="1">
      <c r="B14" s="102"/>
      <c r="C14" s="188" t="s">
        <v>209</v>
      </c>
      <c r="D14" s="189"/>
      <c r="E14" s="105"/>
      <c r="F14" s="106"/>
      <c r="I14" s="98">
        <v>178</v>
      </c>
      <c r="J14" s="107">
        <v>43130</v>
      </c>
      <c r="K14" s="100" t="s">
        <v>450</v>
      </c>
      <c r="L14" s="101"/>
      <c r="M14" s="101"/>
    </row>
    <row r="15" spans="2:13" ht="39.75" customHeight="1">
      <c r="B15" s="93" t="s">
        <v>40</v>
      </c>
      <c r="C15" s="94" t="s">
        <v>44</v>
      </c>
      <c r="D15" s="108"/>
      <c r="E15" s="109">
        <f>E16+E17+E18+E19+E20</f>
        <v>33001.019999999997</v>
      </c>
      <c r="F15" s="110">
        <f>F16+F17+F18+F19+F20</f>
        <v>3.5100000000000002</v>
      </c>
      <c r="I15" s="98">
        <v>101</v>
      </c>
      <c r="J15" s="107">
        <v>43122</v>
      </c>
      <c r="K15" s="100" t="s">
        <v>451</v>
      </c>
      <c r="L15" s="101"/>
      <c r="M15" s="101"/>
    </row>
    <row r="16" spans="2:13" ht="47.25">
      <c r="B16" s="111"/>
      <c r="C16" s="112" t="s">
        <v>45</v>
      </c>
      <c r="D16" s="113" t="s">
        <v>73</v>
      </c>
      <c r="E16" s="114">
        <f>E9/F26*F16</f>
        <v>11282.4</v>
      </c>
      <c r="F16" s="115">
        <v>1.2</v>
      </c>
      <c r="I16" s="98">
        <v>74</v>
      </c>
      <c r="J16" s="107">
        <v>43111</v>
      </c>
      <c r="K16" s="100" t="s">
        <v>144</v>
      </c>
      <c r="L16" s="101"/>
      <c r="M16" s="101"/>
    </row>
    <row r="17" spans="2:13" ht="16.5">
      <c r="B17" s="111"/>
      <c r="C17" s="112" t="s">
        <v>10</v>
      </c>
      <c r="D17" s="116"/>
      <c r="E17" s="114">
        <f>E9/F25*F17</f>
        <v>0</v>
      </c>
      <c r="F17" s="115">
        <v>0</v>
      </c>
      <c r="I17" s="98">
        <v>53</v>
      </c>
      <c r="J17" s="99">
        <v>43111</v>
      </c>
      <c r="K17" s="100" t="s">
        <v>125</v>
      </c>
      <c r="L17" s="206">
        <v>43445</v>
      </c>
      <c r="M17" s="101"/>
    </row>
    <row r="18" spans="2:13" ht="57" customHeight="1">
      <c r="B18" s="111"/>
      <c r="C18" s="112" t="s">
        <v>11</v>
      </c>
      <c r="D18" s="116" t="s">
        <v>50</v>
      </c>
      <c r="E18" s="114">
        <f>E9/F26*F18</f>
        <v>12034.56</v>
      </c>
      <c r="F18" s="115">
        <v>1.28</v>
      </c>
      <c r="I18" s="98">
        <v>112</v>
      </c>
      <c r="J18" s="99">
        <v>43124</v>
      </c>
      <c r="K18" s="117" t="s">
        <v>152</v>
      </c>
      <c r="L18" s="101">
        <v>8</v>
      </c>
      <c r="M18" s="101"/>
    </row>
    <row r="19" spans="2:13" ht="45">
      <c r="B19" s="111"/>
      <c r="C19" s="112" t="s">
        <v>12</v>
      </c>
      <c r="D19" s="116" t="s">
        <v>74</v>
      </c>
      <c r="E19" s="114">
        <f>E9/F26*F19</f>
        <v>5453.16</v>
      </c>
      <c r="F19" s="115">
        <v>0.57999999999999996</v>
      </c>
      <c r="I19" s="98" t="s">
        <v>153</v>
      </c>
      <c r="J19" s="99">
        <v>43130</v>
      </c>
      <c r="K19" s="100" t="s">
        <v>154</v>
      </c>
      <c r="L19" s="101">
        <v>16</v>
      </c>
      <c r="M19" s="101"/>
    </row>
    <row r="20" spans="2:13" ht="27.75" customHeight="1" thickBot="1">
      <c r="B20" s="102"/>
      <c r="C20" s="118" t="s">
        <v>13</v>
      </c>
      <c r="D20" s="119" t="s">
        <v>51</v>
      </c>
      <c r="E20" s="114">
        <f>E9/F26*F20</f>
        <v>4230.9000000000005</v>
      </c>
      <c r="F20" s="121">
        <v>0.45</v>
      </c>
      <c r="I20" s="98"/>
      <c r="J20" s="99"/>
      <c r="K20" s="100" t="s">
        <v>145</v>
      </c>
      <c r="L20" s="101"/>
      <c r="M20" s="101"/>
    </row>
    <row r="21" spans="2:13" ht="44.25" customHeight="1">
      <c r="B21" s="111">
        <v>3</v>
      </c>
      <c r="C21" s="122" t="s">
        <v>14</v>
      </c>
      <c r="D21" s="123" t="s">
        <v>75</v>
      </c>
      <c r="E21" s="124">
        <f>E9/F26*F21</f>
        <v>17393.7</v>
      </c>
      <c r="F21" s="125">
        <v>1.85</v>
      </c>
      <c r="I21" s="98"/>
      <c r="J21" s="99">
        <v>43124</v>
      </c>
      <c r="K21" s="100" t="s">
        <v>146</v>
      </c>
      <c r="L21" s="101"/>
      <c r="M21" s="101"/>
    </row>
    <row r="22" spans="2:13" ht="48" thickBot="1">
      <c r="B22" s="111"/>
      <c r="C22" s="126"/>
      <c r="D22" s="127"/>
      <c r="E22" s="128"/>
      <c r="F22" s="129"/>
      <c r="I22" s="98"/>
      <c r="J22" s="107">
        <v>43152</v>
      </c>
      <c r="K22" s="100" t="s">
        <v>483</v>
      </c>
      <c r="L22" s="101"/>
      <c r="M22" s="101"/>
    </row>
    <row r="23" spans="2:13" ht="60.75" thickBot="1">
      <c r="B23" s="130">
        <v>4</v>
      </c>
      <c r="C23" s="131" t="s">
        <v>16</v>
      </c>
      <c r="D23" s="132" t="s">
        <v>76</v>
      </c>
      <c r="E23" s="133">
        <f>E9/F26*F23</f>
        <v>9778.08</v>
      </c>
      <c r="F23" s="134">
        <v>1.04</v>
      </c>
      <c r="I23" s="98">
        <v>287</v>
      </c>
      <c r="J23" s="99">
        <v>43145</v>
      </c>
      <c r="K23" s="117" t="s">
        <v>155</v>
      </c>
      <c r="L23" s="101" t="s">
        <v>156</v>
      </c>
      <c r="M23" s="101"/>
    </row>
    <row r="24" spans="2:13" ht="60.75" thickBot="1">
      <c r="B24" s="136">
        <v>5</v>
      </c>
      <c r="C24" s="137" t="s">
        <v>537</v>
      </c>
      <c r="D24" s="138" t="s">
        <v>77</v>
      </c>
      <c r="E24" s="139">
        <f>E9/F26*F24</f>
        <v>11470.44</v>
      </c>
      <c r="F24" s="134">
        <v>1.22</v>
      </c>
      <c r="I24" s="98">
        <v>236</v>
      </c>
      <c r="J24" s="99">
        <v>43138</v>
      </c>
      <c r="K24" s="117" t="s">
        <v>157</v>
      </c>
      <c r="L24" s="101">
        <v>16</v>
      </c>
      <c r="M24" s="101"/>
    </row>
    <row r="25" spans="2:13" ht="60.75" thickBot="1">
      <c r="B25" s="130">
        <v>6</v>
      </c>
      <c r="C25" s="131" t="s">
        <v>475</v>
      </c>
      <c r="D25" s="132" t="s">
        <v>49</v>
      </c>
      <c r="E25" s="133">
        <f>E9/F26*F25</f>
        <v>25197.360000000001</v>
      </c>
      <c r="F25" s="134">
        <v>2.68</v>
      </c>
      <c r="I25" s="140">
        <v>229</v>
      </c>
      <c r="J25" s="141">
        <v>43137</v>
      </c>
      <c r="K25" s="100" t="s">
        <v>451</v>
      </c>
      <c r="L25" s="101"/>
      <c r="M25" s="101"/>
    </row>
    <row r="26" spans="2:13" ht="34.5" customHeight="1" thickBot="1">
      <c r="B26" s="136"/>
      <c r="C26" s="145" t="s">
        <v>19</v>
      </c>
      <c r="D26" s="146"/>
      <c r="E26" s="139">
        <f>E13+E15+E21+E23+E24+E25</f>
        <v>119123.34</v>
      </c>
      <c r="F26" s="134">
        <f>F13+F15+F21+F23+F24+F25</f>
        <v>12.67</v>
      </c>
      <c r="I26" s="140">
        <v>212</v>
      </c>
      <c r="J26" s="144">
        <v>43135</v>
      </c>
      <c r="K26" s="100" t="s">
        <v>450</v>
      </c>
      <c r="L26" s="197"/>
      <c r="M26" s="197"/>
    </row>
    <row r="27" spans="2:13" ht="27" customHeight="1" thickBot="1">
      <c r="B27" s="130">
        <v>7</v>
      </c>
      <c r="C27" s="131" t="s">
        <v>20</v>
      </c>
      <c r="D27" s="147" t="s">
        <v>46</v>
      </c>
      <c r="E27" s="133">
        <f>E6*F27*12</f>
        <v>15983.400000000001</v>
      </c>
      <c r="F27" s="134">
        <v>1.7</v>
      </c>
      <c r="I27" s="98">
        <v>247</v>
      </c>
      <c r="J27" s="107">
        <v>43138</v>
      </c>
      <c r="K27" s="117" t="s">
        <v>149</v>
      </c>
      <c r="L27" s="101">
        <v>13</v>
      </c>
      <c r="M27" s="101"/>
    </row>
    <row r="28" spans="2:13" ht="57.75" customHeight="1" thickBot="1">
      <c r="B28" s="148"/>
      <c r="C28" s="149" t="s">
        <v>41</v>
      </c>
      <c r="D28" s="150"/>
      <c r="E28" s="151">
        <f>E26+E27</f>
        <v>135106.74</v>
      </c>
      <c r="F28" s="134">
        <f>F27+F26</f>
        <v>14.37</v>
      </c>
      <c r="I28" s="140">
        <v>349</v>
      </c>
      <c r="J28" s="144">
        <v>43164</v>
      </c>
      <c r="K28" s="100" t="s">
        <v>183</v>
      </c>
      <c r="L28" s="194"/>
      <c r="M28" s="194"/>
    </row>
    <row r="29" spans="2:13" ht="47.25">
      <c r="I29" s="140">
        <v>448</v>
      </c>
      <c r="J29" s="144">
        <v>43172</v>
      </c>
      <c r="K29" s="100" t="s">
        <v>450</v>
      </c>
      <c r="L29" s="194"/>
      <c r="M29" s="194"/>
    </row>
    <row r="30" spans="2:13" ht="15.75">
      <c r="B30" s="156" t="s">
        <v>84</v>
      </c>
      <c r="C30" s="156"/>
      <c r="D30" s="156"/>
      <c r="E30" s="157"/>
      <c r="F30" s="158"/>
      <c r="I30" s="152"/>
      <c r="J30" s="192"/>
      <c r="K30" s="100" t="s">
        <v>190</v>
      </c>
      <c r="L30" s="194"/>
      <c r="M30" s="194"/>
    </row>
    <row r="31" spans="2:13" ht="18.75">
      <c r="B31" s="161" t="s">
        <v>79</v>
      </c>
      <c r="C31" s="161"/>
      <c r="D31" s="161"/>
      <c r="E31" s="162">
        <f>K10</f>
        <v>724.1299999999992</v>
      </c>
      <c r="I31" s="207"/>
      <c r="J31" s="208"/>
      <c r="K31" s="100" t="s">
        <v>191</v>
      </c>
      <c r="L31" s="197"/>
      <c r="M31" s="197"/>
    </row>
    <row r="32" spans="2:13" ht="63">
      <c r="D32" s="163" t="s">
        <v>80</v>
      </c>
      <c r="E32" s="163"/>
      <c r="I32" s="140">
        <v>555</v>
      </c>
      <c r="J32" s="159">
        <v>43202</v>
      </c>
      <c r="K32" s="160" t="s">
        <v>454</v>
      </c>
      <c r="L32" s="177"/>
      <c r="M32" s="177"/>
    </row>
    <row r="33" spans="9:13" ht="15.75">
      <c r="I33" s="152"/>
      <c r="J33" s="200"/>
      <c r="K33" s="100" t="s">
        <v>213</v>
      </c>
      <c r="L33" s="177"/>
      <c r="M33" s="177"/>
    </row>
    <row r="34" spans="9:13" ht="63">
      <c r="I34" s="140">
        <v>717</v>
      </c>
      <c r="J34" s="159">
        <v>43233</v>
      </c>
      <c r="K34" s="160" t="s">
        <v>454</v>
      </c>
      <c r="L34" s="177"/>
      <c r="M34" s="177"/>
    </row>
    <row r="35" spans="9:13" ht="15.75">
      <c r="I35" s="152"/>
      <c r="J35" s="200"/>
      <c r="K35" s="100" t="s">
        <v>242</v>
      </c>
      <c r="L35" s="177"/>
      <c r="M35" s="177"/>
    </row>
    <row r="36" spans="9:13" ht="15.75">
      <c r="I36" s="152">
        <v>674</v>
      </c>
      <c r="J36" s="200">
        <v>43227</v>
      </c>
      <c r="K36" s="209" t="s">
        <v>236</v>
      </c>
      <c r="L36" s="177">
        <v>6</v>
      </c>
      <c r="M36" s="177"/>
    </row>
    <row r="37" spans="9:13" ht="15.75">
      <c r="I37" s="152">
        <v>670</v>
      </c>
      <c r="J37" s="200">
        <v>43226</v>
      </c>
      <c r="K37" s="210" t="s">
        <v>125</v>
      </c>
      <c r="L37" s="177" t="s">
        <v>243</v>
      </c>
      <c r="M37" s="177"/>
    </row>
    <row r="38" spans="9:13" ht="15.75">
      <c r="I38" s="152">
        <v>669</v>
      </c>
      <c r="J38" s="200">
        <v>43226</v>
      </c>
      <c r="K38" s="211" t="s">
        <v>125</v>
      </c>
      <c r="L38" s="177">
        <v>12</v>
      </c>
      <c r="M38" s="177"/>
    </row>
    <row r="39" spans="9:13" ht="15.75">
      <c r="I39" s="152">
        <v>666</v>
      </c>
      <c r="J39" s="200">
        <v>43224</v>
      </c>
      <c r="K39" s="210" t="s">
        <v>244</v>
      </c>
      <c r="L39" s="177">
        <v>12</v>
      </c>
      <c r="M39" s="177"/>
    </row>
    <row r="40" spans="9:13" ht="15.75">
      <c r="I40" s="152">
        <v>656</v>
      </c>
      <c r="J40" s="200">
        <v>43221</v>
      </c>
      <c r="K40" s="211" t="s">
        <v>241</v>
      </c>
      <c r="L40" s="177">
        <v>12</v>
      </c>
      <c r="M40" s="177"/>
    </row>
    <row r="41" spans="9:13" ht="15.75">
      <c r="I41" s="169" t="s">
        <v>251</v>
      </c>
      <c r="J41" s="212">
        <v>43230</v>
      </c>
      <c r="K41" s="191" t="s">
        <v>252</v>
      </c>
      <c r="L41" s="177">
        <v>15</v>
      </c>
      <c r="M41" s="177"/>
    </row>
    <row r="42" spans="9:13" ht="15.75">
      <c r="I42" s="98">
        <v>798</v>
      </c>
      <c r="J42" s="107">
        <v>43256</v>
      </c>
      <c r="K42" s="167" t="s">
        <v>254</v>
      </c>
      <c r="L42" s="101" t="s">
        <v>259</v>
      </c>
      <c r="M42" s="177"/>
    </row>
    <row r="43" spans="9:13" ht="15.75">
      <c r="I43" s="152">
        <v>806</v>
      </c>
      <c r="J43" s="200">
        <v>43257</v>
      </c>
      <c r="K43" s="193" t="s">
        <v>258</v>
      </c>
      <c r="L43" s="101" t="s">
        <v>259</v>
      </c>
      <c r="M43" s="177"/>
    </row>
    <row r="44" spans="9:13" ht="15.75">
      <c r="I44" s="152"/>
      <c r="J44" s="159"/>
      <c r="K44" s="168" t="s">
        <v>276</v>
      </c>
      <c r="L44" s="177"/>
      <c r="M44" s="177"/>
    </row>
    <row r="45" spans="9:13" ht="31.5">
      <c r="I45" s="152"/>
      <c r="J45" s="159">
        <v>43327</v>
      </c>
      <c r="K45" s="100" t="s">
        <v>146</v>
      </c>
      <c r="L45" s="177"/>
      <c r="M45" s="177"/>
    </row>
    <row r="46" spans="9:13" ht="15.75">
      <c r="I46" s="152">
        <v>1036</v>
      </c>
      <c r="J46" s="200">
        <v>43299</v>
      </c>
      <c r="K46" s="211" t="s">
        <v>277</v>
      </c>
      <c r="L46" s="177">
        <v>13</v>
      </c>
      <c r="M46" s="177"/>
    </row>
    <row r="47" spans="9:13" ht="15.75">
      <c r="I47" s="152">
        <v>1038</v>
      </c>
      <c r="J47" s="200">
        <v>43300</v>
      </c>
      <c r="K47" s="211" t="s">
        <v>278</v>
      </c>
      <c r="L47" s="177">
        <v>13</v>
      </c>
      <c r="M47" s="177"/>
    </row>
    <row r="48" spans="9:13" ht="31.5">
      <c r="I48" s="152">
        <v>1103</v>
      </c>
      <c r="J48" s="200">
        <v>43312</v>
      </c>
      <c r="K48" s="213" t="s">
        <v>484</v>
      </c>
      <c r="L48" s="177" t="s">
        <v>259</v>
      </c>
      <c r="M48" s="177"/>
    </row>
    <row r="49" spans="9:13" ht="15.75">
      <c r="I49" s="152"/>
      <c r="J49" s="173"/>
      <c r="K49" s="168" t="s">
        <v>319</v>
      </c>
      <c r="L49" s="177"/>
      <c r="M49" s="177"/>
    </row>
    <row r="50" spans="9:13" ht="15.75">
      <c r="I50" s="152"/>
      <c r="J50" s="200"/>
      <c r="K50" s="168" t="s">
        <v>320</v>
      </c>
      <c r="L50" s="177"/>
      <c r="M50" s="177"/>
    </row>
    <row r="51" spans="9:13" ht="15.75">
      <c r="I51" s="152">
        <v>1107</v>
      </c>
      <c r="J51" s="200">
        <v>43313</v>
      </c>
      <c r="K51" s="211" t="s">
        <v>329</v>
      </c>
      <c r="L51" s="177" t="s">
        <v>330</v>
      </c>
      <c r="M51" s="177"/>
    </row>
    <row r="52" spans="9:13" ht="15.75">
      <c r="I52" s="152">
        <v>1122</v>
      </c>
      <c r="J52" s="200">
        <v>43314</v>
      </c>
      <c r="K52" s="211" t="s">
        <v>485</v>
      </c>
      <c r="L52" s="177">
        <v>13</v>
      </c>
      <c r="M52" s="177"/>
    </row>
    <row r="53" spans="9:13" ht="15.75">
      <c r="I53" s="152">
        <v>1298</v>
      </c>
      <c r="J53" s="200">
        <v>43361</v>
      </c>
      <c r="K53" s="211" t="s">
        <v>344</v>
      </c>
      <c r="L53" s="177" t="s">
        <v>486</v>
      </c>
      <c r="M53" s="177"/>
    </row>
    <row r="54" spans="9:13" ht="15.75">
      <c r="I54" s="152">
        <v>1266</v>
      </c>
      <c r="J54" s="200">
        <v>43353</v>
      </c>
      <c r="K54" s="211" t="s">
        <v>345</v>
      </c>
      <c r="L54" s="177">
        <v>13</v>
      </c>
      <c r="M54" s="177"/>
    </row>
    <row r="55" spans="9:13" ht="15.75">
      <c r="I55" s="152"/>
      <c r="J55" s="200"/>
      <c r="K55" s="168" t="s">
        <v>368</v>
      </c>
      <c r="L55" s="177"/>
      <c r="M55" s="177"/>
    </row>
    <row r="56" spans="9:13" ht="31.5">
      <c r="I56" s="152"/>
      <c r="J56" s="174" t="s">
        <v>370</v>
      </c>
      <c r="K56" s="175" t="s">
        <v>371</v>
      </c>
      <c r="L56" s="177"/>
      <c r="M56" s="177"/>
    </row>
    <row r="57" spans="9:13" ht="15.75">
      <c r="I57" s="152"/>
      <c r="J57" s="200"/>
      <c r="K57" s="168" t="s">
        <v>376</v>
      </c>
      <c r="L57" s="177"/>
      <c r="M57" s="177"/>
    </row>
    <row r="58" spans="9:13" ht="15.75">
      <c r="I58" s="152">
        <v>1556</v>
      </c>
      <c r="J58" s="200">
        <v>43404</v>
      </c>
      <c r="K58" s="211" t="s">
        <v>378</v>
      </c>
      <c r="L58" s="177" t="s">
        <v>330</v>
      </c>
      <c r="M58" s="177"/>
    </row>
    <row r="59" spans="9:13" ht="15.75">
      <c r="I59" s="152">
        <v>1465</v>
      </c>
      <c r="J59" s="200">
        <v>43389</v>
      </c>
      <c r="K59" s="211" t="s">
        <v>379</v>
      </c>
      <c r="L59" s="177" t="s">
        <v>380</v>
      </c>
      <c r="M59" s="177"/>
    </row>
    <row r="60" spans="9:13" ht="15.75">
      <c r="I60" s="152">
        <v>1713</v>
      </c>
      <c r="J60" s="200">
        <v>43426</v>
      </c>
      <c r="K60" s="211" t="s">
        <v>345</v>
      </c>
      <c r="L60" s="177" t="s">
        <v>330</v>
      </c>
      <c r="M60" s="177"/>
    </row>
    <row r="61" spans="9:13" ht="15.75">
      <c r="I61" s="152">
        <v>1641</v>
      </c>
      <c r="J61" s="200">
        <v>43419</v>
      </c>
      <c r="K61" s="211" t="s">
        <v>406</v>
      </c>
      <c r="L61" s="177" t="s">
        <v>407</v>
      </c>
      <c r="M61" s="177"/>
    </row>
    <row r="62" spans="9:13" ht="15.75">
      <c r="I62" s="152"/>
      <c r="J62" s="200"/>
      <c r="K62" s="168" t="s">
        <v>420</v>
      </c>
      <c r="L62" s="177"/>
      <c r="M62" s="177"/>
    </row>
    <row r="63" spans="9:13" ht="63">
      <c r="I63" s="194"/>
      <c r="J63" s="200">
        <v>43405</v>
      </c>
      <c r="K63" s="213" t="s">
        <v>430</v>
      </c>
      <c r="L63" s="177"/>
      <c r="M63" s="177"/>
    </row>
    <row r="64" spans="9:13" ht="15.75">
      <c r="I64" s="194"/>
      <c r="J64" s="200"/>
      <c r="K64" s="211" t="s">
        <v>494</v>
      </c>
      <c r="L64" s="177" t="s">
        <v>498</v>
      </c>
      <c r="M64" s="177"/>
    </row>
    <row r="65" spans="9:13" ht="31.5">
      <c r="I65" s="194"/>
      <c r="J65" s="200"/>
      <c r="K65" s="213" t="s">
        <v>538</v>
      </c>
      <c r="L65" s="177"/>
      <c r="M65" s="177"/>
    </row>
    <row r="66" spans="9:13" ht="15.75">
      <c r="I66" s="194"/>
      <c r="J66" s="200"/>
      <c r="K66" s="211"/>
      <c r="L66" s="177"/>
      <c r="M66" s="177"/>
    </row>
    <row r="67" spans="9:13" ht="15.75">
      <c r="I67" s="194"/>
      <c r="J67" s="200"/>
      <c r="K67" s="193"/>
      <c r="L67" s="177"/>
      <c r="M67" s="177"/>
    </row>
    <row r="68" spans="9:13" ht="15.75">
      <c r="I68" s="194"/>
      <c r="J68" s="214"/>
      <c r="K68" s="209"/>
      <c r="L68" s="177"/>
      <c r="M68" s="177"/>
    </row>
    <row r="69" spans="9:13" ht="31.5">
      <c r="I69" s="101"/>
      <c r="J69" s="155"/>
      <c r="K69" s="178" t="s">
        <v>126</v>
      </c>
      <c r="L69" s="100" t="s">
        <v>119</v>
      </c>
      <c r="M69" s="135"/>
    </row>
    <row r="70" spans="9:13" ht="31.5">
      <c r="I70" s="154"/>
      <c r="J70" s="179"/>
      <c r="K70" s="180" t="s">
        <v>96</v>
      </c>
      <c r="L70" s="181" t="s">
        <v>97</v>
      </c>
      <c r="M70" s="135"/>
    </row>
    <row r="71" spans="9:13" ht="63">
      <c r="I71" s="135"/>
      <c r="J71" s="179"/>
      <c r="K71" s="181" t="s">
        <v>526</v>
      </c>
      <c r="L71" s="181" t="s">
        <v>99</v>
      </c>
      <c r="M71" s="135"/>
    </row>
    <row r="72" spans="9:13" ht="78.75">
      <c r="I72" s="135"/>
      <c r="J72" s="179" t="s">
        <v>124</v>
      </c>
      <c r="K72" s="182" t="s">
        <v>527</v>
      </c>
      <c r="L72" s="100" t="s">
        <v>119</v>
      </c>
      <c r="M72" s="135"/>
    </row>
    <row r="73" spans="9:13" ht="63">
      <c r="I73" s="135"/>
      <c r="J73" s="179" t="s">
        <v>123</v>
      </c>
      <c r="K73" s="182" t="s">
        <v>101</v>
      </c>
      <c r="L73" s="100" t="s">
        <v>119</v>
      </c>
      <c r="M73" s="135"/>
    </row>
    <row r="74" spans="9:13" ht="63">
      <c r="I74" s="135"/>
      <c r="J74" s="179"/>
      <c r="K74" s="182" t="s">
        <v>528</v>
      </c>
      <c r="L74" s="100" t="s">
        <v>119</v>
      </c>
      <c r="M74" s="135"/>
    </row>
    <row r="75" spans="9:13" ht="15.75">
      <c r="I75" s="135"/>
      <c r="J75" s="179"/>
      <c r="K75" s="182" t="s">
        <v>529</v>
      </c>
      <c r="L75" s="175" t="s">
        <v>122</v>
      </c>
      <c r="M75" s="135"/>
    </row>
    <row r="76" spans="9:13" ht="31.5">
      <c r="I76" s="135"/>
      <c r="J76" s="179"/>
      <c r="K76" s="181" t="s">
        <v>109</v>
      </c>
      <c r="L76" s="181" t="s">
        <v>110</v>
      </c>
      <c r="M76" s="100"/>
    </row>
    <row r="77" spans="9:13" ht="63">
      <c r="I77" s="135"/>
      <c r="J77" s="179"/>
      <c r="K77" s="182" t="s">
        <v>111</v>
      </c>
      <c r="L77" s="100" t="s">
        <v>104</v>
      </c>
      <c r="M77" s="175"/>
    </row>
    <row r="78" spans="9:13" ht="63">
      <c r="I78" s="135"/>
      <c r="J78" s="179"/>
      <c r="K78" s="182" t="s">
        <v>103</v>
      </c>
      <c r="L78" s="100" t="s">
        <v>104</v>
      </c>
      <c r="M78" s="135"/>
    </row>
    <row r="79" spans="9:13" ht="47.25">
      <c r="I79" s="135"/>
      <c r="J79" s="179"/>
      <c r="K79" s="181" t="s">
        <v>105</v>
      </c>
      <c r="L79" s="181" t="s">
        <v>106</v>
      </c>
      <c r="M79" s="135"/>
    </row>
    <row r="80" spans="9:13" ht="47.25">
      <c r="I80" s="135"/>
      <c r="J80" s="179"/>
      <c r="K80" s="181" t="s">
        <v>107</v>
      </c>
      <c r="L80" s="181" t="s">
        <v>108</v>
      </c>
      <c r="M80" s="135"/>
    </row>
    <row r="81" spans="9:13" ht="31.5">
      <c r="I81" s="135"/>
      <c r="J81" s="179"/>
      <c r="K81" s="181" t="s">
        <v>112</v>
      </c>
      <c r="L81" s="181" t="s">
        <v>113</v>
      </c>
      <c r="M81" s="135"/>
    </row>
    <row r="82" spans="9:13" ht="63">
      <c r="I82" s="135"/>
      <c r="J82" s="179"/>
      <c r="K82" s="181" t="s">
        <v>530</v>
      </c>
      <c r="L82" s="181" t="s">
        <v>115</v>
      </c>
      <c r="M82" s="135"/>
    </row>
    <row r="83" spans="9:13" ht="94.5">
      <c r="I83" s="135"/>
      <c r="J83" s="179"/>
      <c r="K83" s="184" t="s">
        <v>531</v>
      </c>
      <c r="L83" s="100" t="s">
        <v>117</v>
      </c>
      <c r="M83" s="135"/>
    </row>
    <row r="84" spans="9:13" ht="15.75">
      <c r="I84" s="135"/>
      <c r="J84" s="185"/>
      <c r="K84" s="181" t="s">
        <v>118</v>
      </c>
      <c r="L84" s="181" t="s">
        <v>120</v>
      </c>
      <c r="M84" s="135"/>
    </row>
  </sheetData>
  <sheetProtection sheet="1" objects="1" scenarios="1"/>
  <mergeCells count="19">
    <mergeCell ref="D32:E32"/>
    <mergeCell ref="I7:J7"/>
    <mergeCell ref="I9:J9"/>
    <mergeCell ref="I11:L11"/>
    <mergeCell ref="B30:D30"/>
    <mergeCell ref="C3:D3"/>
    <mergeCell ref="C4:D4"/>
    <mergeCell ref="D5:E5"/>
    <mergeCell ref="B31:D31"/>
    <mergeCell ref="B13:B14"/>
    <mergeCell ref="C13:D13"/>
    <mergeCell ref="E13:E14"/>
    <mergeCell ref="C14:D14"/>
    <mergeCell ref="B15:B20"/>
    <mergeCell ref="C15:D15"/>
    <mergeCell ref="B21:B22"/>
    <mergeCell ref="C21:C22"/>
    <mergeCell ref="D21:D22"/>
    <mergeCell ref="E21:E22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B1:M73"/>
  <sheetViews>
    <sheetView topLeftCell="E1" zoomScale="115" zoomScaleNormal="115" workbookViewId="0">
      <selection activeCell="E1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28515625" style="62" customWidth="1"/>
    <col min="9" max="9" width="9.140625" style="62"/>
    <col min="10" max="10" width="13.140625" style="62" customWidth="1"/>
    <col min="11" max="11" width="69.85546875" style="62" customWidth="1"/>
    <col min="12" max="12" width="16.28515625" style="62" customWidth="1"/>
    <col min="13" max="13" width="12.140625" style="62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69</v>
      </c>
      <c r="E7" s="69"/>
    </row>
    <row r="8" spans="2:13" ht="15.75">
      <c r="C8" s="70" t="s">
        <v>31</v>
      </c>
      <c r="D8" s="71" t="s">
        <v>47</v>
      </c>
      <c r="E8" s="68">
        <v>487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73">
        <f>E8*(E9-1.7)</f>
        <v>6170.29</v>
      </c>
      <c r="L9" s="74"/>
    </row>
    <row r="10" spans="2:13" ht="15.75">
      <c r="C10" s="70" t="s">
        <v>434</v>
      </c>
      <c r="D10" s="71" t="s">
        <v>48</v>
      </c>
      <c r="E10" s="68">
        <f>E9-1.7</f>
        <v>12.67</v>
      </c>
      <c r="I10" s="75"/>
      <c r="J10" s="75"/>
      <c r="K10" s="73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74043.48</v>
      </c>
      <c r="I11" s="79" t="s">
        <v>82</v>
      </c>
      <c r="J11" s="79"/>
      <c r="K11" s="80">
        <f>22538.07-K9</f>
        <v>16367.779999999999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57675.7</v>
      </c>
      <c r="I12" s="81" t="s">
        <v>83</v>
      </c>
      <c r="J12" s="81"/>
      <c r="K12" s="64">
        <f>24506.88-6170.29</f>
        <v>18336.59</v>
      </c>
      <c r="L12" s="74"/>
    </row>
    <row r="13" spans="2:13" ht="19.5" thickBot="1">
      <c r="C13" s="83"/>
      <c r="D13" s="84"/>
      <c r="I13" s="85" t="str">
        <f>D7</f>
        <v>п.Ишня, ул. Мелиораторов, дом 21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92" t="s">
        <v>90</v>
      </c>
    </row>
    <row r="15" spans="2:13" ht="42.75" customHeight="1">
      <c r="B15" s="93" t="s">
        <v>39</v>
      </c>
      <c r="C15" s="94" t="s">
        <v>7</v>
      </c>
      <c r="D15" s="95"/>
      <c r="E15" s="96">
        <f>E11/F28*F15</f>
        <v>13850.28</v>
      </c>
      <c r="F15" s="187">
        <v>2.37</v>
      </c>
      <c r="I15" s="98">
        <v>183</v>
      </c>
      <c r="J15" s="99">
        <v>43131</v>
      </c>
      <c r="K15" s="100" t="s">
        <v>451</v>
      </c>
      <c r="L15" s="101"/>
      <c r="M15" s="101"/>
    </row>
    <row r="16" spans="2:13" ht="48" customHeight="1" thickBot="1">
      <c r="B16" s="102"/>
      <c r="C16" s="215" t="s">
        <v>457</v>
      </c>
      <c r="D16" s="216"/>
      <c r="E16" s="105"/>
      <c r="F16" s="106"/>
      <c r="I16" s="98">
        <v>178</v>
      </c>
      <c r="J16" s="107">
        <v>43130</v>
      </c>
      <c r="K16" s="100" t="s">
        <v>450</v>
      </c>
      <c r="L16" s="101"/>
      <c r="M16" s="101"/>
    </row>
    <row r="17" spans="2:13" ht="35.25" customHeight="1">
      <c r="B17" s="93" t="s">
        <v>40</v>
      </c>
      <c r="C17" s="94" t="s">
        <v>44</v>
      </c>
      <c r="D17" s="108"/>
      <c r="E17" s="109">
        <f>E18+E19+E20+E21+E22</f>
        <v>20512.439999999999</v>
      </c>
      <c r="F17" s="110">
        <f>F18+F19+F20+F21+F22</f>
        <v>3.5100000000000002</v>
      </c>
      <c r="I17" s="98">
        <v>101</v>
      </c>
      <c r="J17" s="107">
        <v>43122</v>
      </c>
      <c r="K17" s="100" t="s">
        <v>450</v>
      </c>
      <c r="L17" s="101"/>
      <c r="M17" s="101"/>
    </row>
    <row r="18" spans="2:13" ht="47.25">
      <c r="B18" s="111"/>
      <c r="C18" s="112" t="s">
        <v>45</v>
      </c>
      <c r="D18" s="113" t="s">
        <v>73</v>
      </c>
      <c r="E18" s="114">
        <f>E11/F28*F18</f>
        <v>7012.8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/>
    </row>
    <row r="19" spans="2:13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>
        <v>114</v>
      </c>
      <c r="J19" s="99">
        <v>43124</v>
      </c>
      <c r="K19" s="100" t="s">
        <v>158</v>
      </c>
      <c r="L19" s="101"/>
      <c r="M19" s="101"/>
    </row>
    <row r="20" spans="2:13" ht="67.5" customHeight="1">
      <c r="B20" s="111"/>
      <c r="C20" s="112" t="s">
        <v>11</v>
      </c>
      <c r="D20" s="116" t="s">
        <v>50</v>
      </c>
      <c r="E20" s="114">
        <f>E11/F28*F20</f>
        <v>7480.32</v>
      </c>
      <c r="F20" s="115">
        <v>1.28</v>
      </c>
      <c r="I20" s="98" t="s">
        <v>159</v>
      </c>
      <c r="J20" s="99">
        <v>43123</v>
      </c>
      <c r="K20" s="100" t="s">
        <v>160</v>
      </c>
      <c r="L20" s="101">
        <v>5</v>
      </c>
      <c r="M20" s="101"/>
    </row>
    <row r="21" spans="2:13" ht="45">
      <c r="B21" s="111"/>
      <c r="C21" s="112" t="s">
        <v>12</v>
      </c>
      <c r="D21" s="116" t="s">
        <v>74</v>
      </c>
      <c r="E21" s="114">
        <f>E11/F28*F21</f>
        <v>3389.52</v>
      </c>
      <c r="F21" s="115">
        <v>0.57999999999999996</v>
      </c>
      <c r="I21" s="98"/>
      <c r="J21" s="99"/>
      <c r="K21" s="100" t="s">
        <v>145</v>
      </c>
      <c r="L21" s="101"/>
      <c r="M21" s="101"/>
    </row>
    <row r="22" spans="2:13" ht="34.5" customHeight="1" thickBot="1">
      <c r="B22" s="102"/>
      <c r="C22" s="118" t="s">
        <v>13</v>
      </c>
      <c r="D22" s="119" t="s">
        <v>51</v>
      </c>
      <c r="E22" s="114">
        <f>E11/F28*F22</f>
        <v>2629.8</v>
      </c>
      <c r="F22" s="121">
        <v>0.45</v>
      </c>
      <c r="I22" s="98"/>
      <c r="J22" s="99">
        <v>43124</v>
      </c>
      <c r="K22" s="100" t="s">
        <v>146</v>
      </c>
      <c r="L22" s="101"/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10811.4</v>
      </c>
      <c r="F23" s="125">
        <v>1.85</v>
      </c>
      <c r="I23" s="98"/>
      <c r="J23" s="107">
        <v>43152</v>
      </c>
      <c r="K23" s="100" t="s">
        <v>451</v>
      </c>
      <c r="L23" s="101"/>
      <c r="M23" s="101"/>
    </row>
    <row r="24" spans="2:13" ht="17.25" thickBot="1">
      <c r="B24" s="111"/>
      <c r="C24" s="126"/>
      <c r="D24" s="127"/>
      <c r="E24" s="128"/>
      <c r="F24" s="129"/>
      <c r="I24" s="98">
        <v>235</v>
      </c>
      <c r="J24" s="99">
        <v>43138</v>
      </c>
      <c r="K24" s="117" t="s">
        <v>157</v>
      </c>
      <c r="L24" s="101">
        <v>7</v>
      </c>
      <c r="M24" s="101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6077.76</v>
      </c>
      <c r="F25" s="134">
        <v>1.04</v>
      </c>
      <c r="I25" s="98">
        <v>266</v>
      </c>
      <c r="J25" s="99">
        <v>43140</v>
      </c>
      <c r="K25" s="160" t="s">
        <v>515</v>
      </c>
      <c r="L25" s="101">
        <v>5</v>
      </c>
      <c r="M25" s="101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7129.68</v>
      </c>
      <c r="F26" s="134">
        <v>1.22</v>
      </c>
      <c r="I26" s="140">
        <v>229</v>
      </c>
      <c r="J26" s="141">
        <v>43137</v>
      </c>
      <c r="K26" s="100" t="s">
        <v>450</v>
      </c>
      <c r="L26" s="101"/>
      <c r="M26" s="101"/>
    </row>
    <row r="27" spans="2:13" ht="60.75" thickBot="1">
      <c r="B27" s="217">
        <v>6</v>
      </c>
      <c r="C27" s="131" t="s">
        <v>475</v>
      </c>
      <c r="D27" s="132" t="s">
        <v>49</v>
      </c>
      <c r="E27" s="133">
        <f>E11/F28*F27</f>
        <v>15661.92</v>
      </c>
      <c r="F27" s="134">
        <v>2.68</v>
      </c>
      <c r="I27" s="140">
        <v>212</v>
      </c>
      <c r="J27" s="144">
        <v>43135</v>
      </c>
      <c r="K27" s="100" t="s">
        <v>450</v>
      </c>
      <c r="L27" s="190"/>
      <c r="M27" s="190"/>
    </row>
    <row r="28" spans="2:13" ht="44.25" customHeight="1" thickBot="1">
      <c r="B28" s="218"/>
      <c r="C28" s="145" t="s">
        <v>19</v>
      </c>
      <c r="D28" s="146"/>
      <c r="E28" s="139">
        <f>E15+E17+E23+E25+E26+E27</f>
        <v>74043.48000000001</v>
      </c>
      <c r="F28" s="134">
        <f>F15+F17+F23+F25+F26+F27</f>
        <v>12.67</v>
      </c>
      <c r="I28" s="140">
        <v>349</v>
      </c>
      <c r="J28" s="144">
        <v>43164</v>
      </c>
      <c r="K28" s="100" t="s">
        <v>451</v>
      </c>
      <c r="L28" s="190"/>
      <c r="M28" s="190"/>
    </row>
    <row r="29" spans="2:13" ht="51.75" customHeight="1" thickBot="1">
      <c r="B29" s="217">
        <v>7</v>
      </c>
      <c r="C29" s="131" t="s">
        <v>20</v>
      </c>
      <c r="D29" s="147" t="s">
        <v>536</v>
      </c>
      <c r="E29" s="133">
        <f>E8*F29*12</f>
        <v>9934.7999999999993</v>
      </c>
      <c r="F29" s="134">
        <v>1.7</v>
      </c>
      <c r="I29" s="140">
        <v>448</v>
      </c>
      <c r="J29" s="144">
        <v>43172</v>
      </c>
      <c r="K29" s="100" t="s">
        <v>451</v>
      </c>
      <c r="L29" s="190"/>
      <c r="M29" s="190"/>
    </row>
    <row r="30" spans="2:13" ht="26.25" customHeight="1" thickBot="1">
      <c r="B30" s="219"/>
      <c r="C30" s="149" t="s">
        <v>41</v>
      </c>
      <c r="D30" s="150"/>
      <c r="E30" s="151">
        <f>E28+E29</f>
        <v>83978.280000000013</v>
      </c>
      <c r="F30" s="134">
        <f>F29+F28</f>
        <v>14.37</v>
      </c>
      <c r="I30" s="140"/>
      <c r="J30" s="159"/>
      <c r="K30" s="100" t="s">
        <v>190</v>
      </c>
      <c r="L30" s="190"/>
      <c r="M30" s="190"/>
    </row>
    <row r="31" spans="2:13" ht="15.75">
      <c r="I31" s="152"/>
      <c r="J31" s="194"/>
      <c r="K31" s="100" t="s">
        <v>191</v>
      </c>
      <c r="L31" s="194"/>
      <c r="M31" s="194"/>
    </row>
    <row r="32" spans="2:13" ht="47.25">
      <c r="B32" s="156" t="s">
        <v>84</v>
      </c>
      <c r="C32" s="156"/>
      <c r="D32" s="156"/>
      <c r="E32" s="157">
        <v>2.12</v>
      </c>
      <c r="F32" s="158"/>
      <c r="I32" s="140">
        <v>555</v>
      </c>
      <c r="J32" s="159">
        <v>43202</v>
      </c>
      <c r="K32" s="160" t="s">
        <v>487</v>
      </c>
      <c r="L32" s="194"/>
      <c r="M32" s="194"/>
    </row>
    <row r="33" spans="2:13" ht="18.75">
      <c r="B33" s="161" t="s">
        <v>79</v>
      </c>
      <c r="C33" s="161"/>
      <c r="D33" s="161"/>
      <c r="E33" s="162">
        <f>K12</f>
        <v>18336.59</v>
      </c>
      <c r="I33" s="152"/>
      <c r="J33" s="192"/>
      <c r="K33" s="100" t="s">
        <v>213</v>
      </c>
      <c r="L33" s="197"/>
      <c r="M33" s="197"/>
    </row>
    <row r="34" spans="2:13" ht="15.75">
      <c r="D34" s="163" t="s">
        <v>80</v>
      </c>
      <c r="E34" s="163"/>
      <c r="I34" s="98">
        <v>610</v>
      </c>
      <c r="J34" s="200">
        <v>43210</v>
      </c>
      <c r="K34" s="220" t="s">
        <v>214</v>
      </c>
      <c r="L34" s="177"/>
      <c r="M34" s="177"/>
    </row>
    <row r="35" spans="2:13" ht="47.25">
      <c r="I35" s="140">
        <v>717</v>
      </c>
      <c r="J35" s="159">
        <v>43233</v>
      </c>
      <c r="K35" s="160" t="s">
        <v>488</v>
      </c>
      <c r="L35" s="194"/>
      <c r="M35" s="194"/>
    </row>
    <row r="36" spans="2:13" ht="15.75">
      <c r="I36" s="152">
        <v>672</v>
      </c>
      <c r="J36" s="192">
        <v>43227</v>
      </c>
      <c r="K36" s="193" t="s">
        <v>236</v>
      </c>
      <c r="L36" s="194"/>
      <c r="M36" s="194"/>
    </row>
    <row r="37" spans="2:13" ht="15.75">
      <c r="I37" s="98"/>
      <c r="J37" s="159"/>
      <c r="K37" s="100" t="s">
        <v>242</v>
      </c>
      <c r="L37" s="177"/>
      <c r="M37" s="177"/>
    </row>
    <row r="38" spans="2:13" ht="15.75">
      <c r="I38" s="152">
        <v>803</v>
      </c>
      <c r="J38" s="159">
        <v>43257</v>
      </c>
      <c r="K38" s="160" t="s">
        <v>260</v>
      </c>
      <c r="L38" s="194" t="s">
        <v>261</v>
      </c>
      <c r="M38" s="194"/>
    </row>
    <row r="39" spans="2:13" ht="15.75">
      <c r="I39" s="152">
        <v>795</v>
      </c>
      <c r="J39" s="192">
        <v>43255</v>
      </c>
      <c r="K39" s="209" t="s">
        <v>256</v>
      </c>
      <c r="L39" s="194" t="s">
        <v>255</v>
      </c>
      <c r="M39" s="194"/>
    </row>
    <row r="40" spans="2:13" ht="15.75">
      <c r="I40" s="98">
        <v>904</v>
      </c>
      <c r="J40" s="200">
        <v>43279</v>
      </c>
      <c r="K40" s="211" t="s">
        <v>262</v>
      </c>
      <c r="L40" s="177">
        <v>10.11</v>
      </c>
      <c r="M40" s="177"/>
    </row>
    <row r="41" spans="2:13" ht="15.75">
      <c r="I41" s="152"/>
      <c r="J41" s="192"/>
      <c r="K41" s="168" t="s">
        <v>276</v>
      </c>
      <c r="L41" s="194"/>
      <c r="M41" s="194"/>
    </row>
    <row r="42" spans="2:13" ht="31.5">
      <c r="I42" s="152"/>
      <c r="J42" s="159">
        <v>43327</v>
      </c>
      <c r="K42" s="100" t="s">
        <v>146</v>
      </c>
      <c r="L42" s="194"/>
      <c r="M42" s="194"/>
    </row>
    <row r="43" spans="2:13" ht="15.75">
      <c r="I43" s="98"/>
      <c r="J43" s="214"/>
      <c r="K43" s="168" t="s">
        <v>319</v>
      </c>
      <c r="L43" s="177"/>
      <c r="M43" s="177"/>
    </row>
    <row r="44" spans="2:13" ht="15.75">
      <c r="I44" s="98"/>
      <c r="J44" s="214"/>
      <c r="K44" s="168" t="s">
        <v>320</v>
      </c>
      <c r="L44" s="177"/>
      <c r="M44" s="177"/>
    </row>
    <row r="45" spans="2:13" ht="15.75">
      <c r="I45" s="98"/>
      <c r="J45" s="214"/>
      <c r="K45" s="168" t="s">
        <v>368</v>
      </c>
      <c r="L45" s="177"/>
      <c r="M45" s="177"/>
    </row>
    <row r="46" spans="2:13" ht="31.5">
      <c r="I46" s="98"/>
      <c r="J46" s="174" t="s">
        <v>370</v>
      </c>
      <c r="K46" s="175" t="s">
        <v>371</v>
      </c>
      <c r="L46" s="177"/>
      <c r="M46" s="177"/>
    </row>
    <row r="47" spans="2:13" ht="15.75">
      <c r="I47" s="98"/>
      <c r="J47" s="214"/>
      <c r="K47" s="168" t="s">
        <v>376</v>
      </c>
      <c r="L47" s="177"/>
      <c r="M47" s="177"/>
    </row>
    <row r="48" spans="2:13" ht="15.75">
      <c r="I48" s="98">
        <v>1521</v>
      </c>
      <c r="J48" s="214">
        <v>43396</v>
      </c>
      <c r="K48" s="168" t="s">
        <v>377</v>
      </c>
      <c r="L48" s="177">
        <v>3</v>
      </c>
      <c r="M48" s="177"/>
    </row>
    <row r="49" spans="9:13" ht="15.75">
      <c r="I49" s="98"/>
      <c r="J49" s="214"/>
      <c r="K49" s="168" t="s">
        <v>420</v>
      </c>
      <c r="L49" s="177"/>
      <c r="M49" s="177"/>
    </row>
    <row r="50" spans="9:13" ht="63">
      <c r="I50" s="177"/>
      <c r="J50" s="214">
        <v>43405</v>
      </c>
      <c r="K50" s="100" t="s">
        <v>430</v>
      </c>
      <c r="L50" s="177"/>
      <c r="M50" s="177"/>
    </row>
    <row r="51" spans="9:13" ht="15.75">
      <c r="I51" s="177"/>
      <c r="J51" s="214"/>
      <c r="K51" s="168" t="s">
        <v>494</v>
      </c>
      <c r="L51" s="177"/>
      <c r="M51" s="177"/>
    </row>
    <row r="52" spans="9:13" ht="15.75">
      <c r="I52" s="177">
        <v>1894</v>
      </c>
      <c r="J52" s="214">
        <v>43462</v>
      </c>
      <c r="K52" s="168" t="s">
        <v>500</v>
      </c>
      <c r="L52" s="177"/>
      <c r="M52" s="177"/>
    </row>
    <row r="53" spans="9:13" ht="15.75">
      <c r="I53" s="177">
        <v>1890</v>
      </c>
      <c r="J53" s="214">
        <v>43461</v>
      </c>
      <c r="K53" s="168" t="s">
        <v>501</v>
      </c>
      <c r="L53" s="177"/>
      <c r="M53" s="177"/>
    </row>
    <row r="54" spans="9:13" ht="15.75">
      <c r="I54" s="177">
        <v>1893</v>
      </c>
      <c r="J54" s="214">
        <v>43462</v>
      </c>
      <c r="K54" s="168" t="s">
        <v>499</v>
      </c>
      <c r="L54" s="177"/>
      <c r="M54" s="177"/>
    </row>
    <row r="55" spans="9:13" ht="31.5">
      <c r="I55" s="177"/>
      <c r="J55" s="214"/>
      <c r="K55" s="100" t="s">
        <v>538</v>
      </c>
      <c r="L55" s="177"/>
      <c r="M55" s="177"/>
    </row>
    <row r="56" spans="9:13" ht="15.75">
      <c r="I56" s="177"/>
      <c r="J56" s="214"/>
      <c r="K56" s="168"/>
      <c r="L56" s="177"/>
      <c r="M56" s="177"/>
    </row>
    <row r="57" spans="9:13" ht="15.75">
      <c r="I57" s="177"/>
      <c r="J57" s="214"/>
      <c r="K57" s="168"/>
      <c r="L57" s="177"/>
      <c r="M57" s="177"/>
    </row>
    <row r="58" spans="9:13" ht="31.5">
      <c r="I58" s="154"/>
      <c r="J58" s="155"/>
      <c r="K58" s="178" t="s">
        <v>126</v>
      </c>
      <c r="L58" s="100" t="s">
        <v>119</v>
      </c>
      <c r="M58" s="135"/>
    </row>
    <row r="59" spans="9:13" ht="31.5">
      <c r="I59" s="135"/>
      <c r="J59" s="179"/>
      <c r="K59" s="180" t="s">
        <v>96</v>
      </c>
      <c r="L59" s="181" t="s">
        <v>97</v>
      </c>
      <c r="M59" s="135"/>
    </row>
    <row r="60" spans="9:13" ht="63">
      <c r="I60" s="135"/>
      <c r="J60" s="179"/>
      <c r="K60" s="181" t="s">
        <v>526</v>
      </c>
      <c r="L60" s="181" t="s">
        <v>99</v>
      </c>
      <c r="M60" s="135"/>
    </row>
    <row r="61" spans="9:13" ht="78.75">
      <c r="I61" s="135"/>
      <c r="J61" s="179" t="s">
        <v>124</v>
      </c>
      <c r="K61" s="182" t="s">
        <v>527</v>
      </c>
      <c r="L61" s="100" t="s">
        <v>119</v>
      </c>
      <c r="M61" s="135"/>
    </row>
    <row r="62" spans="9:13" ht="63">
      <c r="I62" s="135"/>
      <c r="J62" s="179" t="s">
        <v>123</v>
      </c>
      <c r="K62" s="182" t="s">
        <v>101</v>
      </c>
      <c r="L62" s="100" t="s">
        <v>119</v>
      </c>
      <c r="M62" s="135"/>
    </row>
    <row r="63" spans="9:13" ht="63">
      <c r="I63" s="135"/>
      <c r="J63" s="179"/>
      <c r="K63" s="182" t="s">
        <v>528</v>
      </c>
      <c r="L63" s="100" t="s">
        <v>119</v>
      </c>
      <c r="M63" s="135"/>
    </row>
    <row r="64" spans="9:13" ht="15.75">
      <c r="I64" s="135"/>
      <c r="J64" s="179"/>
      <c r="K64" s="182" t="s">
        <v>529</v>
      </c>
      <c r="L64" s="175" t="s">
        <v>122</v>
      </c>
      <c r="M64" s="135"/>
    </row>
    <row r="65" spans="9:13" ht="31.5">
      <c r="I65" s="135"/>
      <c r="J65" s="179"/>
      <c r="K65" s="181" t="s">
        <v>109</v>
      </c>
      <c r="L65" s="181" t="s">
        <v>110</v>
      </c>
      <c r="M65" s="100"/>
    </row>
    <row r="66" spans="9:13" ht="63">
      <c r="I66" s="135"/>
      <c r="J66" s="179"/>
      <c r="K66" s="182" t="s">
        <v>111</v>
      </c>
      <c r="L66" s="100" t="s">
        <v>104</v>
      </c>
      <c r="M66" s="175"/>
    </row>
    <row r="67" spans="9:13" ht="63">
      <c r="I67" s="135"/>
      <c r="J67" s="179"/>
      <c r="K67" s="182" t="s">
        <v>103</v>
      </c>
      <c r="L67" s="100" t="s">
        <v>104</v>
      </c>
      <c r="M67" s="135"/>
    </row>
    <row r="68" spans="9:13" ht="47.25">
      <c r="I68" s="135"/>
      <c r="J68" s="179"/>
      <c r="K68" s="181" t="s">
        <v>105</v>
      </c>
      <c r="L68" s="181" t="s">
        <v>106</v>
      </c>
      <c r="M68" s="135"/>
    </row>
    <row r="69" spans="9:13" ht="47.25">
      <c r="I69" s="135"/>
      <c r="J69" s="179"/>
      <c r="K69" s="181" t="s">
        <v>107</v>
      </c>
      <c r="L69" s="181" t="s">
        <v>108</v>
      </c>
      <c r="M69" s="135"/>
    </row>
    <row r="70" spans="9:13" ht="31.5">
      <c r="I70" s="135"/>
      <c r="J70" s="179"/>
      <c r="K70" s="181" t="s">
        <v>112</v>
      </c>
      <c r="L70" s="181" t="s">
        <v>113</v>
      </c>
      <c r="M70" s="135"/>
    </row>
    <row r="71" spans="9:13" ht="63">
      <c r="I71" s="135"/>
      <c r="J71" s="179"/>
      <c r="K71" s="181" t="s">
        <v>530</v>
      </c>
      <c r="L71" s="181" t="s">
        <v>115</v>
      </c>
      <c r="M71" s="135"/>
    </row>
    <row r="72" spans="9:13" ht="94.5">
      <c r="I72" s="135"/>
      <c r="J72" s="179"/>
      <c r="K72" s="184" t="s">
        <v>531</v>
      </c>
      <c r="L72" s="100" t="s">
        <v>117</v>
      </c>
      <c r="M72" s="135"/>
    </row>
    <row r="73" spans="9:13" ht="15.75">
      <c r="I73" s="135"/>
      <c r="J73" s="185"/>
      <c r="K73" s="181" t="s">
        <v>118</v>
      </c>
      <c r="L73" s="181" t="s">
        <v>120</v>
      </c>
      <c r="M73" s="135"/>
    </row>
  </sheetData>
  <sheetProtection sheet="1" objects="1" scenarios="1"/>
  <mergeCells count="19">
    <mergeCell ref="D34:E34"/>
    <mergeCell ref="I9:J9"/>
    <mergeCell ref="I11:J11"/>
    <mergeCell ref="I13:L13"/>
    <mergeCell ref="B32:D32"/>
    <mergeCell ref="C5:D5"/>
    <mergeCell ref="C6:D6"/>
    <mergeCell ref="D7:E7"/>
    <mergeCell ref="B33:D33"/>
    <mergeCell ref="B15:B16"/>
    <mergeCell ref="C15:D15"/>
    <mergeCell ref="E15:E16"/>
    <mergeCell ref="C16:D16"/>
    <mergeCell ref="B17:B22"/>
    <mergeCell ref="C17:D17"/>
    <mergeCell ref="B23:B24"/>
    <mergeCell ref="C23:C24"/>
    <mergeCell ref="D23:D24"/>
    <mergeCell ref="E23:E24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B1:M72"/>
  <sheetViews>
    <sheetView topLeftCell="E28" zoomScale="130" zoomScaleNormal="130" workbookViewId="0">
      <selection activeCell="E28" sqref="E28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140625" style="62" customWidth="1"/>
    <col min="9" max="9" width="9.140625" style="62"/>
    <col min="10" max="10" width="14.28515625" style="62" customWidth="1"/>
    <col min="11" max="11" width="69.85546875" style="62" customWidth="1"/>
    <col min="12" max="12" width="16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68</v>
      </c>
      <c r="E7" s="69"/>
    </row>
    <row r="8" spans="2:13" ht="15.75">
      <c r="C8" s="70" t="s">
        <v>31</v>
      </c>
      <c r="D8" s="71" t="s">
        <v>47</v>
      </c>
      <c r="E8" s="68">
        <v>509.4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73">
        <f>E8*(E9-1.7)</f>
        <v>6454.098</v>
      </c>
      <c r="L9" s="74"/>
    </row>
    <row r="10" spans="2:13" ht="15.75">
      <c r="C10" s="70" t="s">
        <v>434</v>
      </c>
      <c r="D10" s="71" t="s">
        <v>48</v>
      </c>
      <c r="E10" s="68">
        <f>E9-1.7</f>
        <v>12.67</v>
      </c>
      <c r="I10" s="75"/>
      <c r="J10" s="75"/>
      <c r="K10" s="73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77449.176000000007</v>
      </c>
      <c r="I11" s="79" t="s">
        <v>82</v>
      </c>
      <c r="J11" s="79"/>
      <c r="K11" s="80">
        <f>27761.49-6454.11</f>
        <v>21307.38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56141.796000000002</v>
      </c>
      <c r="I12" s="81" t="s">
        <v>83</v>
      </c>
      <c r="J12" s="81"/>
      <c r="K12" s="64">
        <f>30811.03-6454.11</f>
        <v>24356.92</v>
      </c>
      <c r="L12" s="74"/>
    </row>
    <row r="13" spans="2:13" ht="19.5" thickBot="1">
      <c r="C13" s="83"/>
      <c r="D13" s="84"/>
      <c r="I13" s="85" t="str">
        <f>D7</f>
        <v>п.Ишня, ул. Мелиораторов, дом 19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92" t="s">
        <v>90</v>
      </c>
    </row>
    <row r="15" spans="2:13" ht="47.25">
      <c r="B15" s="93" t="s">
        <v>39</v>
      </c>
      <c r="C15" s="94" t="s">
        <v>7</v>
      </c>
      <c r="D15" s="95"/>
      <c r="E15" s="96">
        <f>E11/F28*F15</f>
        <v>14487.336000000001</v>
      </c>
      <c r="F15" s="187">
        <v>2.37</v>
      </c>
      <c r="I15" s="98">
        <v>183</v>
      </c>
      <c r="J15" s="99">
        <v>43131</v>
      </c>
      <c r="K15" s="100" t="s">
        <v>451</v>
      </c>
      <c r="L15" s="101"/>
      <c r="M15" s="101"/>
    </row>
    <row r="16" spans="2:13" ht="35.25" customHeight="1" thickBot="1">
      <c r="B16" s="102"/>
      <c r="C16" s="103" t="s">
        <v>448</v>
      </c>
      <c r="D16" s="104"/>
      <c r="E16" s="105"/>
      <c r="F16" s="106"/>
      <c r="I16" s="98">
        <v>178</v>
      </c>
      <c r="J16" s="107">
        <v>43130</v>
      </c>
      <c r="K16" s="100" t="s">
        <v>450</v>
      </c>
      <c r="L16" s="101"/>
      <c r="M16" s="101"/>
    </row>
    <row r="17" spans="2:13" ht="47.25">
      <c r="B17" s="93" t="s">
        <v>40</v>
      </c>
      <c r="C17" s="94" t="s">
        <v>44</v>
      </c>
      <c r="D17" s="108"/>
      <c r="E17" s="109">
        <f>E18+E19+E20+E21+E22</f>
        <v>21455.928</v>
      </c>
      <c r="F17" s="110">
        <f>F18+F19+F20+F21+F22</f>
        <v>3.5100000000000002</v>
      </c>
      <c r="I17" s="98">
        <v>101</v>
      </c>
      <c r="J17" s="107">
        <v>43122</v>
      </c>
      <c r="K17" s="100" t="s">
        <v>450</v>
      </c>
      <c r="L17" s="101"/>
      <c r="M17" s="101"/>
    </row>
    <row r="18" spans="2:13" ht="47.25">
      <c r="B18" s="111"/>
      <c r="C18" s="112" t="s">
        <v>45</v>
      </c>
      <c r="D18" s="113" t="s">
        <v>73</v>
      </c>
      <c r="E18" s="114">
        <f>E11/F28*F18</f>
        <v>7335.36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/>
    </row>
    <row r="19" spans="2:13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>
        <v>92</v>
      </c>
      <c r="J19" s="99">
        <v>43119</v>
      </c>
      <c r="K19" s="117" t="s">
        <v>516</v>
      </c>
      <c r="L19" s="101"/>
      <c r="M19" s="101"/>
    </row>
    <row r="20" spans="2:13" ht="67.5" customHeight="1">
      <c r="B20" s="111"/>
      <c r="C20" s="112" t="s">
        <v>11</v>
      </c>
      <c r="D20" s="116" t="s">
        <v>50</v>
      </c>
      <c r="E20" s="114">
        <f>E11/F28*F20</f>
        <v>7824.384</v>
      </c>
      <c r="F20" s="115">
        <v>1.28</v>
      </c>
      <c r="I20" s="98"/>
      <c r="J20" s="99"/>
      <c r="K20" s="100" t="s">
        <v>145</v>
      </c>
      <c r="L20" s="101"/>
      <c r="M20" s="101"/>
    </row>
    <row r="21" spans="2:13" ht="45">
      <c r="B21" s="111"/>
      <c r="C21" s="112" t="s">
        <v>12</v>
      </c>
      <c r="D21" s="116" t="s">
        <v>74</v>
      </c>
      <c r="E21" s="114">
        <f>E11/F28*F21</f>
        <v>3545.424</v>
      </c>
      <c r="F21" s="115">
        <v>0.57999999999999996</v>
      </c>
      <c r="I21" s="98"/>
      <c r="J21" s="99">
        <v>43124</v>
      </c>
      <c r="K21" s="100" t="s">
        <v>146</v>
      </c>
      <c r="L21" s="101"/>
      <c r="M21" s="101"/>
    </row>
    <row r="22" spans="2:13" ht="33" customHeight="1" thickBot="1">
      <c r="B22" s="102"/>
      <c r="C22" s="118" t="s">
        <v>13</v>
      </c>
      <c r="D22" s="119" t="s">
        <v>51</v>
      </c>
      <c r="E22" s="114">
        <f>E11/F28*F22</f>
        <v>2750.76</v>
      </c>
      <c r="F22" s="121">
        <v>0.45</v>
      </c>
      <c r="I22" s="98"/>
      <c r="J22" s="107">
        <v>43152</v>
      </c>
      <c r="K22" s="100" t="s">
        <v>450</v>
      </c>
      <c r="L22" s="101"/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11308.68</v>
      </c>
      <c r="F23" s="125">
        <v>1.85</v>
      </c>
      <c r="I23" s="98">
        <v>234</v>
      </c>
      <c r="J23" s="99">
        <v>43138</v>
      </c>
      <c r="K23" s="117" t="s">
        <v>157</v>
      </c>
      <c r="L23" s="101">
        <v>7</v>
      </c>
      <c r="M23" s="101"/>
    </row>
    <row r="24" spans="2:13" ht="48" thickBot="1">
      <c r="B24" s="111"/>
      <c r="C24" s="126"/>
      <c r="D24" s="127"/>
      <c r="E24" s="128"/>
      <c r="F24" s="129"/>
      <c r="I24" s="140">
        <v>229</v>
      </c>
      <c r="J24" s="141">
        <v>43137</v>
      </c>
      <c r="K24" s="100" t="s">
        <v>451</v>
      </c>
      <c r="L24" s="101"/>
      <c r="M24" s="101"/>
    </row>
    <row r="25" spans="2:13" ht="60.75" thickBot="1">
      <c r="B25" s="130">
        <v>4</v>
      </c>
      <c r="C25" s="131" t="s">
        <v>16</v>
      </c>
      <c r="D25" s="132" t="s">
        <v>76</v>
      </c>
      <c r="E25" s="133">
        <f>E11/F28*F25</f>
        <v>6357.3120000000008</v>
      </c>
      <c r="F25" s="134">
        <v>1.04</v>
      </c>
      <c r="I25" s="140">
        <v>212</v>
      </c>
      <c r="J25" s="144">
        <v>43135</v>
      </c>
      <c r="K25" s="100" t="s">
        <v>450</v>
      </c>
      <c r="L25" s="177"/>
      <c r="M25" s="177"/>
    </row>
    <row r="26" spans="2:13" ht="60.75" thickBot="1">
      <c r="B26" s="136">
        <v>5</v>
      </c>
      <c r="C26" s="137" t="s">
        <v>537</v>
      </c>
      <c r="D26" s="138" t="s">
        <v>77</v>
      </c>
      <c r="E26" s="139">
        <f>E11/F28*F26</f>
        <v>7457.616</v>
      </c>
      <c r="F26" s="134">
        <v>1.22</v>
      </c>
      <c r="I26" s="140">
        <v>349</v>
      </c>
      <c r="J26" s="144">
        <v>43164</v>
      </c>
      <c r="K26" s="100" t="s">
        <v>450</v>
      </c>
      <c r="L26" s="177"/>
      <c r="M26" s="177"/>
    </row>
    <row r="27" spans="2:13" ht="60.75" thickBot="1">
      <c r="B27" s="130">
        <v>6</v>
      </c>
      <c r="C27" s="131" t="s">
        <v>475</v>
      </c>
      <c r="D27" s="132" t="s">
        <v>49</v>
      </c>
      <c r="E27" s="133">
        <f>E11/F28*F27</f>
        <v>16382.304000000002</v>
      </c>
      <c r="F27" s="134">
        <v>2.68</v>
      </c>
      <c r="I27" s="140">
        <v>448</v>
      </c>
      <c r="J27" s="144">
        <v>43172</v>
      </c>
      <c r="K27" s="100" t="s">
        <v>451</v>
      </c>
      <c r="L27" s="177"/>
      <c r="M27" s="177"/>
    </row>
    <row r="28" spans="2:13" ht="25.5" customHeight="1" thickBot="1">
      <c r="B28" s="136"/>
      <c r="C28" s="145" t="s">
        <v>19</v>
      </c>
      <c r="D28" s="146"/>
      <c r="E28" s="139">
        <f>E15+E17+E23+E25+E26+E27</f>
        <v>77449.176000000007</v>
      </c>
      <c r="F28" s="134">
        <f>F15+F17+F23+F25+F26+F27</f>
        <v>12.67</v>
      </c>
      <c r="I28" s="98">
        <v>413</v>
      </c>
      <c r="J28" s="200">
        <v>43175</v>
      </c>
      <c r="K28" s="221" t="s">
        <v>199</v>
      </c>
      <c r="L28" s="177">
        <v>2</v>
      </c>
      <c r="M28" s="177"/>
    </row>
    <row r="29" spans="2:13" ht="25.5" customHeight="1" thickBot="1">
      <c r="B29" s="130">
        <v>7</v>
      </c>
      <c r="C29" s="131" t="s">
        <v>20</v>
      </c>
      <c r="D29" s="147" t="s">
        <v>536</v>
      </c>
      <c r="E29" s="133">
        <f>E8*F29*12</f>
        <v>10391.759999999998</v>
      </c>
      <c r="F29" s="134">
        <v>1.7</v>
      </c>
      <c r="I29" s="152">
        <v>371</v>
      </c>
      <c r="J29" s="192">
        <v>43167</v>
      </c>
      <c r="K29" s="222" t="s">
        <v>489</v>
      </c>
      <c r="L29" s="194">
        <v>8</v>
      </c>
      <c r="M29" s="194"/>
    </row>
    <row r="30" spans="2:13" ht="25.5" customHeight="1" thickBot="1">
      <c r="B30" s="148"/>
      <c r="C30" s="149" t="s">
        <v>41</v>
      </c>
      <c r="D30" s="150"/>
      <c r="E30" s="151">
        <f>E28+E29</f>
        <v>87840.936000000002</v>
      </c>
      <c r="F30" s="134">
        <f>F29+F28</f>
        <v>14.37</v>
      </c>
      <c r="I30" s="152">
        <v>374</v>
      </c>
      <c r="J30" s="192">
        <v>43168</v>
      </c>
      <c r="K30" s="223" t="s">
        <v>125</v>
      </c>
      <c r="L30" s="177">
        <v>8</v>
      </c>
      <c r="M30" s="177"/>
    </row>
    <row r="31" spans="2:13" ht="24.75" customHeight="1">
      <c r="B31" s="156" t="s">
        <v>84</v>
      </c>
      <c r="C31" s="156"/>
      <c r="D31" s="156"/>
      <c r="E31" s="157">
        <v>2</v>
      </c>
      <c r="I31" s="152"/>
      <c r="J31" s="224"/>
      <c r="K31" s="100" t="s">
        <v>190</v>
      </c>
      <c r="L31" s="177"/>
      <c r="M31" s="177"/>
    </row>
    <row r="32" spans="2:13" ht="24.75" customHeight="1">
      <c r="B32" s="161" t="s">
        <v>79</v>
      </c>
      <c r="C32" s="161"/>
      <c r="D32" s="161"/>
      <c r="E32" s="162">
        <f>K12</f>
        <v>24356.92</v>
      </c>
      <c r="F32" s="158"/>
      <c r="I32" s="152"/>
      <c r="J32" s="224"/>
      <c r="K32" s="100" t="s">
        <v>191</v>
      </c>
      <c r="L32" s="177"/>
      <c r="M32" s="177"/>
    </row>
    <row r="33" spans="4:13" ht="45" customHeight="1">
      <c r="I33" s="140">
        <v>555</v>
      </c>
      <c r="J33" s="159">
        <v>43202</v>
      </c>
      <c r="K33" s="160" t="s">
        <v>490</v>
      </c>
      <c r="L33" s="177"/>
      <c r="M33" s="177"/>
    </row>
    <row r="34" spans="4:13" ht="15.75">
      <c r="D34" s="163" t="s">
        <v>80</v>
      </c>
      <c r="E34" s="163"/>
      <c r="I34" s="152"/>
      <c r="J34" s="224"/>
      <c r="K34" s="100" t="s">
        <v>213</v>
      </c>
      <c r="L34" s="177"/>
      <c r="M34" s="177"/>
    </row>
    <row r="35" spans="4:13" ht="15.75">
      <c r="I35" s="152">
        <v>614</v>
      </c>
      <c r="J35" s="224">
        <v>43210</v>
      </c>
      <c r="K35" s="222" t="s">
        <v>217</v>
      </c>
      <c r="L35" s="177">
        <v>7</v>
      </c>
      <c r="M35" s="177"/>
    </row>
    <row r="36" spans="4:13" ht="15.75">
      <c r="I36" s="152">
        <v>609</v>
      </c>
      <c r="J36" s="224">
        <v>43210</v>
      </c>
      <c r="K36" s="225" t="s">
        <v>218</v>
      </c>
      <c r="L36" s="177">
        <v>5</v>
      </c>
      <c r="M36" s="177"/>
    </row>
    <row r="37" spans="4:13" ht="47.25">
      <c r="I37" s="140">
        <v>717</v>
      </c>
      <c r="J37" s="159">
        <v>43233</v>
      </c>
      <c r="K37" s="160" t="s">
        <v>491</v>
      </c>
      <c r="L37" s="177"/>
      <c r="M37" s="177"/>
    </row>
    <row r="38" spans="4:13" ht="15.75">
      <c r="I38" s="152"/>
      <c r="J38" s="226"/>
      <c r="K38" s="100" t="s">
        <v>242</v>
      </c>
      <c r="L38" s="177"/>
      <c r="M38" s="177"/>
    </row>
    <row r="39" spans="4:13" ht="15.75">
      <c r="I39" s="152">
        <v>795</v>
      </c>
      <c r="J39" s="159">
        <v>43255</v>
      </c>
      <c r="K39" s="209" t="s">
        <v>256</v>
      </c>
      <c r="L39" s="194" t="s">
        <v>255</v>
      </c>
      <c r="M39" s="177"/>
    </row>
    <row r="40" spans="4:13" ht="15.75">
      <c r="I40" s="227"/>
      <c r="J40" s="212"/>
      <c r="K40" s="168" t="s">
        <v>276</v>
      </c>
      <c r="L40" s="177"/>
      <c r="M40" s="177"/>
    </row>
    <row r="41" spans="4:13" ht="31.5">
      <c r="I41" s="152"/>
      <c r="J41" s="159">
        <v>43327</v>
      </c>
      <c r="K41" s="100" t="s">
        <v>146</v>
      </c>
      <c r="L41" s="177"/>
      <c r="M41" s="177"/>
    </row>
    <row r="42" spans="4:13" ht="15.75">
      <c r="I42" s="152" t="s">
        <v>312</v>
      </c>
      <c r="J42" s="212">
        <v>43360</v>
      </c>
      <c r="K42" s="223" t="s">
        <v>313</v>
      </c>
      <c r="L42" s="177">
        <v>7</v>
      </c>
      <c r="M42" s="177"/>
    </row>
    <row r="43" spans="4:13" ht="15.75">
      <c r="I43" s="152"/>
      <c r="J43" s="212"/>
      <c r="K43" s="168" t="s">
        <v>319</v>
      </c>
      <c r="L43" s="177"/>
      <c r="M43" s="177"/>
    </row>
    <row r="44" spans="4:13" ht="15.75">
      <c r="I44" s="152"/>
      <c r="J44" s="224"/>
      <c r="K44" s="168" t="s">
        <v>320</v>
      </c>
      <c r="L44" s="177"/>
      <c r="M44" s="177"/>
    </row>
    <row r="45" spans="4:13" ht="31.5">
      <c r="I45" s="152"/>
      <c r="J45" s="224"/>
      <c r="K45" s="100" t="s">
        <v>328</v>
      </c>
      <c r="L45" s="177"/>
      <c r="M45" s="177"/>
    </row>
    <row r="46" spans="4:13" ht="15.75">
      <c r="I46" s="152">
        <v>1267</v>
      </c>
      <c r="J46" s="224">
        <v>43353</v>
      </c>
      <c r="K46" s="168" t="s">
        <v>343</v>
      </c>
      <c r="L46" s="177">
        <v>5</v>
      </c>
      <c r="M46" s="177"/>
    </row>
    <row r="47" spans="4:13" ht="15.75">
      <c r="I47" s="152"/>
      <c r="J47" s="224"/>
      <c r="K47" s="168" t="s">
        <v>368</v>
      </c>
      <c r="L47" s="177"/>
      <c r="M47" s="177"/>
    </row>
    <row r="48" spans="4:13" ht="31.5">
      <c r="I48" s="152"/>
      <c r="J48" s="174" t="s">
        <v>370</v>
      </c>
      <c r="K48" s="175" t="s">
        <v>371</v>
      </c>
      <c r="L48" s="177"/>
      <c r="M48" s="177"/>
    </row>
    <row r="49" spans="9:13" ht="15.75">
      <c r="I49" s="152"/>
      <c r="J49" s="224"/>
      <c r="K49" s="168" t="s">
        <v>376</v>
      </c>
      <c r="L49" s="177"/>
      <c r="M49" s="177"/>
    </row>
    <row r="50" spans="9:13" ht="15.75">
      <c r="I50" s="152"/>
      <c r="J50" s="224"/>
      <c r="K50" s="168" t="s">
        <v>420</v>
      </c>
      <c r="L50" s="177"/>
      <c r="M50" s="177"/>
    </row>
    <row r="51" spans="9:13" ht="15.75">
      <c r="I51" s="194">
        <v>1889</v>
      </c>
      <c r="J51" s="224">
        <v>43826</v>
      </c>
      <c r="K51" s="168" t="s">
        <v>492</v>
      </c>
      <c r="L51" s="177"/>
      <c r="M51" s="177"/>
    </row>
    <row r="52" spans="9:13" ht="15.75">
      <c r="I52" s="194">
        <v>1895</v>
      </c>
      <c r="J52" s="224">
        <v>43827</v>
      </c>
      <c r="K52" s="168" t="s">
        <v>493</v>
      </c>
      <c r="L52" s="177"/>
      <c r="M52" s="177"/>
    </row>
    <row r="53" spans="9:13" ht="15.75">
      <c r="I53" s="194"/>
      <c r="J53" s="226"/>
      <c r="K53" s="225" t="s">
        <v>494</v>
      </c>
      <c r="L53" s="177"/>
      <c r="M53" s="177"/>
    </row>
    <row r="54" spans="9:13" ht="31.5">
      <c r="I54" s="194"/>
      <c r="J54" s="226"/>
      <c r="K54" s="225" t="s">
        <v>538</v>
      </c>
      <c r="L54" s="177"/>
      <c r="M54" s="177"/>
    </row>
    <row r="55" spans="9:13" ht="15.75">
      <c r="I55" s="194"/>
      <c r="J55" s="226"/>
      <c r="K55" s="225"/>
      <c r="L55" s="177"/>
      <c r="M55" s="177"/>
    </row>
    <row r="56" spans="9:13" ht="15.75">
      <c r="I56" s="194"/>
      <c r="J56" s="214"/>
      <c r="K56" s="223"/>
      <c r="L56" s="177"/>
      <c r="M56" s="177"/>
    </row>
    <row r="57" spans="9:13" ht="31.5">
      <c r="I57" s="154"/>
      <c r="J57" s="155"/>
      <c r="K57" s="178" t="s">
        <v>126</v>
      </c>
      <c r="L57" s="100" t="s">
        <v>119</v>
      </c>
      <c r="M57" s="135"/>
    </row>
    <row r="58" spans="9:13" ht="31.5">
      <c r="I58" s="154"/>
      <c r="J58" s="155"/>
      <c r="K58" s="180" t="s">
        <v>96</v>
      </c>
      <c r="L58" s="181" t="s">
        <v>97</v>
      </c>
      <c r="M58" s="135"/>
    </row>
    <row r="59" spans="9:13" ht="15.75">
      <c r="I59" s="154"/>
      <c r="J59" s="155"/>
      <c r="K59" s="182" t="s">
        <v>529</v>
      </c>
      <c r="L59" s="175" t="s">
        <v>122</v>
      </c>
      <c r="M59" s="135"/>
    </row>
    <row r="60" spans="9:13" ht="31.5">
      <c r="I60" s="154"/>
      <c r="J60" s="155"/>
      <c r="K60" s="181" t="s">
        <v>109</v>
      </c>
      <c r="L60" s="181" t="s">
        <v>110</v>
      </c>
      <c r="M60" s="100"/>
    </row>
    <row r="61" spans="9:13" ht="63">
      <c r="I61" s="135"/>
      <c r="J61" s="179"/>
      <c r="K61" s="182" t="s">
        <v>111</v>
      </c>
      <c r="L61" s="100" t="s">
        <v>104</v>
      </c>
      <c r="M61" s="175"/>
    </row>
    <row r="62" spans="9:13" ht="63">
      <c r="I62" s="135"/>
      <c r="J62" s="179"/>
      <c r="K62" s="182" t="s">
        <v>103</v>
      </c>
      <c r="L62" s="100" t="s">
        <v>104</v>
      </c>
      <c r="M62" s="135"/>
    </row>
    <row r="63" spans="9:13" ht="63">
      <c r="I63" s="135"/>
      <c r="J63" s="179"/>
      <c r="K63" s="181" t="s">
        <v>526</v>
      </c>
      <c r="L63" s="181" t="s">
        <v>99</v>
      </c>
      <c r="M63" s="135"/>
    </row>
    <row r="64" spans="9:13" ht="78.75">
      <c r="I64" s="135"/>
      <c r="J64" s="179" t="s">
        <v>124</v>
      </c>
      <c r="K64" s="182" t="s">
        <v>527</v>
      </c>
      <c r="L64" s="100" t="s">
        <v>119</v>
      </c>
      <c r="M64" s="135"/>
    </row>
    <row r="65" spans="9:13" ht="63">
      <c r="I65" s="135"/>
      <c r="J65" s="179" t="s">
        <v>123</v>
      </c>
      <c r="K65" s="182" t="s">
        <v>101</v>
      </c>
      <c r="L65" s="100" t="s">
        <v>119</v>
      </c>
      <c r="M65" s="135"/>
    </row>
    <row r="66" spans="9:13" ht="63">
      <c r="I66" s="135"/>
      <c r="J66" s="179"/>
      <c r="K66" s="182" t="s">
        <v>528</v>
      </c>
      <c r="L66" s="100" t="s">
        <v>119</v>
      </c>
      <c r="M66" s="135"/>
    </row>
    <row r="67" spans="9:13" ht="47.25">
      <c r="I67" s="135"/>
      <c r="J67" s="179"/>
      <c r="K67" s="181" t="s">
        <v>105</v>
      </c>
      <c r="L67" s="181" t="s">
        <v>106</v>
      </c>
      <c r="M67" s="135"/>
    </row>
    <row r="68" spans="9:13" ht="47.25">
      <c r="I68" s="135"/>
      <c r="J68" s="179"/>
      <c r="K68" s="181" t="s">
        <v>107</v>
      </c>
      <c r="L68" s="181" t="s">
        <v>108</v>
      </c>
      <c r="M68" s="135"/>
    </row>
    <row r="69" spans="9:13" ht="31.5">
      <c r="I69" s="135"/>
      <c r="J69" s="179"/>
      <c r="K69" s="181" t="s">
        <v>112</v>
      </c>
      <c r="L69" s="181" t="s">
        <v>113</v>
      </c>
      <c r="M69" s="135"/>
    </row>
    <row r="70" spans="9:13" ht="63">
      <c r="I70" s="135"/>
      <c r="J70" s="179"/>
      <c r="K70" s="181" t="s">
        <v>530</v>
      </c>
      <c r="L70" s="181" t="s">
        <v>115</v>
      </c>
      <c r="M70" s="135"/>
    </row>
    <row r="71" spans="9:13" ht="94.5">
      <c r="I71" s="135"/>
      <c r="J71" s="179"/>
      <c r="K71" s="184" t="s">
        <v>531</v>
      </c>
      <c r="L71" s="100" t="s">
        <v>117</v>
      </c>
      <c r="M71" s="135"/>
    </row>
    <row r="72" spans="9:13" ht="15.75">
      <c r="I72" s="135"/>
      <c r="J72" s="185"/>
      <c r="K72" s="181" t="s">
        <v>118</v>
      </c>
      <c r="L72" s="181" t="s">
        <v>120</v>
      </c>
      <c r="M72" s="135"/>
    </row>
  </sheetData>
  <sheetProtection sheet="1" objects="1" scenarios="1"/>
  <mergeCells count="19">
    <mergeCell ref="D34:E34"/>
    <mergeCell ref="I9:J9"/>
    <mergeCell ref="I11:J11"/>
    <mergeCell ref="I13:L13"/>
    <mergeCell ref="B31:D31"/>
    <mergeCell ref="C5:D5"/>
    <mergeCell ref="C6:D6"/>
    <mergeCell ref="D7:E7"/>
    <mergeCell ref="B32:D32"/>
    <mergeCell ref="B15:B16"/>
    <mergeCell ref="C15:D15"/>
    <mergeCell ref="E15:E16"/>
    <mergeCell ref="C16:D16"/>
    <mergeCell ref="B17:B22"/>
    <mergeCell ref="C17:D17"/>
    <mergeCell ref="B23:B24"/>
    <mergeCell ref="C23:C24"/>
    <mergeCell ref="D23:D24"/>
    <mergeCell ref="E23:E24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B1:M76"/>
  <sheetViews>
    <sheetView zoomScale="130" zoomScaleNormal="130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5703125" style="62" customWidth="1"/>
    <col min="9" max="9" width="9.140625" style="62"/>
    <col min="10" max="10" width="12.140625" style="62" customWidth="1"/>
    <col min="11" max="11" width="72.7109375" style="62" bestFit="1" customWidth="1"/>
    <col min="12" max="12" width="16.28515625" style="62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67</v>
      </c>
      <c r="E7" s="69"/>
    </row>
    <row r="8" spans="2:13" ht="15.75">
      <c r="C8" s="70" t="s">
        <v>31</v>
      </c>
      <c r="D8" s="71" t="s">
        <v>47</v>
      </c>
      <c r="E8" s="68">
        <v>308.8</v>
      </c>
    </row>
    <row r="9" spans="2:13" ht="15.75">
      <c r="C9" s="70" t="s">
        <v>32</v>
      </c>
      <c r="D9" s="71" t="s">
        <v>48</v>
      </c>
      <c r="E9" s="68">
        <v>14.37</v>
      </c>
      <c r="I9" s="72" t="s">
        <v>81</v>
      </c>
      <c r="J9" s="72"/>
      <c r="K9" s="62">
        <f>E8*(E9-1.7)</f>
        <v>3912.4960000000001</v>
      </c>
      <c r="L9" s="74"/>
    </row>
    <row r="10" spans="2:13" ht="15.75">
      <c r="C10" s="70" t="s">
        <v>434</v>
      </c>
      <c r="D10" s="71" t="s">
        <v>48</v>
      </c>
      <c r="E10" s="68">
        <f>E9-1.7</f>
        <v>12.67</v>
      </c>
      <c r="I10" s="75"/>
      <c r="J10" s="75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46949.952000000005</v>
      </c>
      <c r="I11" s="79" t="s">
        <v>82</v>
      </c>
      <c r="J11" s="79"/>
      <c r="K11" s="186">
        <f>7764.6-3912.49</f>
        <v>3852.1100000000006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43097.842000000004</v>
      </c>
      <c r="I12" s="81" t="s">
        <v>83</v>
      </c>
      <c r="J12" s="81"/>
      <c r="K12" s="64">
        <f>8110.62-3912.46</f>
        <v>4198.16</v>
      </c>
      <c r="L12" s="74"/>
    </row>
    <row r="13" spans="2:13" ht="19.5" thickBot="1">
      <c r="C13" s="83"/>
      <c r="D13" s="84"/>
      <c r="I13" s="85" t="str">
        <f>D7</f>
        <v>п.Ишня, ул. Мелиораторов, дом 17</v>
      </c>
      <c r="J13" s="85"/>
      <c r="K13" s="85"/>
      <c r="L13" s="85"/>
      <c r="M13" s="86"/>
    </row>
    <row r="14" spans="2:13" ht="16.5" thickBot="1">
      <c r="B14" s="87" t="s">
        <v>35</v>
      </c>
      <c r="C14" s="88" t="s">
        <v>36</v>
      </c>
      <c r="D14" s="89" t="s">
        <v>37</v>
      </c>
      <c r="E14" s="88" t="s">
        <v>38</v>
      </c>
      <c r="I14" s="90" t="s">
        <v>54</v>
      </c>
      <c r="J14" s="90" t="s">
        <v>55</v>
      </c>
      <c r="K14" s="90" t="s">
        <v>52</v>
      </c>
      <c r="L14" s="90" t="s">
        <v>53</v>
      </c>
      <c r="M14" s="205" t="s">
        <v>90</v>
      </c>
    </row>
    <row r="15" spans="2:13" ht="31.5">
      <c r="B15" s="93" t="s">
        <v>39</v>
      </c>
      <c r="C15" s="94" t="s">
        <v>7</v>
      </c>
      <c r="D15" s="95"/>
      <c r="E15" s="96">
        <f>E11/F28*F15</f>
        <v>8782.2720000000008</v>
      </c>
      <c r="F15" s="187">
        <v>2.37</v>
      </c>
      <c r="I15" s="98">
        <v>183</v>
      </c>
      <c r="J15" s="99">
        <v>43131</v>
      </c>
      <c r="K15" s="100" t="s">
        <v>450</v>
      </c>
      <c r="L15" s="101"/>
      <c r="M15" s="228"/>
    </row>
    <row r="16" spans="2:13" ht="40.5" customHeight="1" thickBot="1">
      <c r="B16" s="102"/>
      <c r="C16" s="103" t="s">
        <v>137</v>
      </c>
      <c r="D16" s="104"/>
      <c r="E16" s="105"/>
      <c r="F16" s="106"/>
      <c r="I16" s="98">
        <v>178</v>
      </c>
      <c r="J16" s="107">
        <v>43130</v>
      </c>
      <c r="K16" s="100" t="s">
        <v>451</v>
      </c>
      <c r="L16" s="101"/>
      <c r="M16" s="228"/>
    </row>
    <row r="17" spans="2:13" ht="34.5" customHeight="1">
      <c r="B17" s="93" t="s">
        <v>40</v>
      </c>
      <c r="C17" s="94" t="s">
        <v>44</v>
      </c>
      <c r="D17" s="108"/>
      <c r="E17" s="109">
        <f>E18+E19+E20+E21+E22</f>
        <v>13006.656000000001</v>
      </c>
      <c r="F17" s="110">
        <f>F18+F19+F20+F21+F22</f>
        <v>3.5100000000000002</v>
      </c>
      <c r="I17" s="98">
        <v>101</v>
      </c>
      <c r="J17" s="107">
        <v>43122</v>
      </c>
      <c r="K17" s="100" t="s">
        <v>450</v>
      </c>
      <c r="L17" s="101"/>
      <c r="M17" s="228"/>
    </row>
    <row r="18" spans="2:13" ht="45">
      <c r="B18" s="111"/>
      <c r="C18" s="112" t="s">
        <v>45</v>
      </c>
      <c r="D18" s="113" t="s">
        <v>73</v>
      </c>
      <c r="E18" s="114">
        <f>E11/F28*F18</f>
        <v>4446.72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228"/>
    </row>
    <row r="19" spans="2:13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>
        <v>80</v>
      </c>
      <c r="J19" s="99">
        <v>43117</v>
      </c>
      <c r="K19" s="100" t="s">
        <v>517</v>
      </c>
      <c r="L19" s="101">
        <v>1</v>
      </c>
      <c r="M19" s="228"/>
    </row>
    <row r="20" spans="2:13" ht="60">
      <c r="B20" s="111"/>
      <c r="C20" s="112" t="s">
        <v>11</v>
      </c>
      <c r="D20" s="116" t="s">
        <v>50</v>
      </c>
      <c r="E20" s="114">
        <f>E11/F28*F20</f>
        <v>4743.1680000000006</v>
      </c>
      <c r="F20" s="115">
        <v>1.28</v>
      </c>
      <c r="I20" s="98">
        <v>179</v>
      </c>
      <c r="J20" s="99">
        <v>43130</v>
      </c>
      <c r="K20" s="117" t="s">
        <v>449</v>
      </c>
      <c r="L20" s="101">
        <v>1</v>
      </c>
      <c r="M20" s="228"/>
    </row>
    <row r="21" spans="2:13" ht="45">
      <c r="B21" s="111"/>
      <c r="C21" s="112" t="s">
        <v>12</v>
      </c>
      <c r="D21" s="116" t="s">
        <v>74</v>
      </c>
      <c r="E21" s="114">
        <f>E11/F28*F21</f>
        <v>2149.248</v>
      </c>
      <c r="F21" s="115">
        <v>0.57999999999999996</v>
      </c>
      <c r="I21" s="98"/>
      <c r="J21" s="101"/>
      <c r="K21" s="100" t="s">
        <v>145</v>
      </c>
      <c r="L21" s="101"/>
      <c r="M21" s="228"/>
    </row>
    <row r="22" spans="2:13" ht="33" customHeight="1" thickBot="1">
      <c r="B22" s="102"/>
      <c r="C22" s="118" t="s">
        <v>13</v>
      </c>
      <c r="D22" s="119" t="s">
        <v>51</v>
      </c>
      <c r="E22" s="114">
        <f>E11/F28*F22</f>
        <v>1667.5200000000002</v>
      </c>
      <c r="F22" s="121">
        <v>0.45</v>
      </c>
      <c r="I22" s="98"/>
      <c r="J22" s="99">
        <v>43124</v>
      </c>
      <c r="K22" s="100" t="s">
        <v>146</v>
      </c>
      <c r="L22" s="101"/>
      <c r="M22" s="228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6855.3600000000006</v>
      </c>
      <c r="F23" s="125">
        <v>1.85</v>
      </c>
      <c r="I23" s="98"/>
      <c r="J23" s="107">
        <v>43152</v>
      </c>
      <c r="K23" s="100" t="s">
        <v>450</v>
      </c>
      <c r="L23" s="101"/>
      <c r="M23" s="228"/>
    </row>
    <row r="24" spans="2:13" ht="17.25" thickBot="1">
      <c r="B24" s="111"/>
      <c r="C24" s="126"/>
      <c r="D24" s="127"/>
      <c r="E24" s="128"/>
      <c r="F24" s="129"/>
      <c r="I24" s="98">
        <v>238</v>
      </c>
      <c r="J24" s="99">
        <v>43138</v>
      </c>
      <c r="K24" s="117" t="s">
        <v>151</v>
      </c>
      <c r="L24" s="101">
        <v>1</v>
      </c>
      <c r="M24" s="229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3853.8240000000005</v>
      </c>
      <c r="F25" s="134">
        <v>1.04</v>
      </c>
      <c r="I25" s="140">
        <v>229</v>
      </c>
      <c r="J25" s="141">
        <v>43137</v>
      </c>
      <c r="K25" s="100" t="s">
        <v>450</v>
      </c>
      <c r="L25" s="154"/>
      <c r="M25" s="230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4520.8320000000003</v>
      </c>
      <c r="F26" s="134">
        <v>1.22</v>
      </c>
      <c r="I26" s="140">
        <v>212</v>
      </c>
      <c r="J26" s="144">
        <v>43135</v>
      </c>
      <c r="K26" s="100" t="s">
        <v>450</v>
      </c>
      <c r="L26" s="194"/>
      <c r="M26" s="231"/>
    </row>
    <row r="27" spans="2:13" ht="60.75" thickBot="1">
      <c r="B27" s="217">
        <v>6</v>
      </c>
      <c r="C27" s="131" t="s">
        <v>476</v>
      </c>
      <c r="D27" s="132" t="s">
        <v>49</v>
      </c>
      <c r="E27" s="133">
        <f>E11/F28*F27</f>
        <v>9931.0080000000016</v>
      </c>
      <c r="F27" s="134">
        <v>2.68</v>
      </c>
      <c r="I27" s="140">
        <v>349</v>
      </c>
      <c r="J27" s="144">
        <v>43164</v>
      </c>
      <c r="K27" s="100" t="s">
        <v>450</v>
      </c>
      <c r="L27" s="177"/>
      <c r="M27" s="232"/>
    </row>
    <row r="28" spans="2:13" ht="35.25" customHeight="1" thickBot="1">
      <c r="B28" s="218"/>
      <c r="C28" s="145" t="s">
        <v>19</v>
      </c>
      <c r="D28" s="146"/>
      <c r="E28" s="139">
        <f>E15+E17+E23+E25+E26+E27</f>
        <v>46949.952000000005</v>
      </c>
      <c r="F28" s="134">
        <f>F15+F17+F23+F25+F26+F27</f>
        <v>12.67</v>
      </c>
      <c r="I28" s="140">
        <v>448</v>
      </c>
      <c r="J28" s="144">
        <v>43172</v>
      </c>
      <c r="K28" s="100" t="s">
        <v>451</v>
      </c>
      <c r="L28" s="197"/>
      <c r="M28" s="232"/>
    </row>
    <row r="29" spans="2:13" ht="26.25" customHeight="1" thickBot="1">
      <c r="B29" s="217">
        <v>7</v>
      </c>
      <c r="C29" s="131" t="s">
        <v>20</v>
      </c>
      <c r="D29" s="147" t="s">
        <v>536</v>
      </c>
      <c r="E29" s="133">
        <f>E8*F29*12</f>
        <v>6299.52</v>
      </c>
      <c r="F29" s="134">
        <v>1.7</v>
      </c>
      <c r="I29" s="207"/>
      <c r="J29" s="233"/>
      <c r="K29" s="100" t="s">
        <v>190</v>
      </c>
      <c r="L29" s="197"/>
      <c r="M29" s="232"/>
    </row>
    <row r="30" spans="2:13" ht="26.25" customHeight="1" thickBot="1">
      <c r="B30" s="148"/>
      <c r="C30" s="149" t="s">
        <v>41</v>
      </c>
      <c r="D30" s="150"/>
      <c r="E30" s="151">
        <f>E28+E29</f>
        <v>53249.472000000009</v>
      </c>
      <c r="F30" s="134">
        <f>F29+F28</f>
        <v>14.37</v>
      </c>
      <c r="I30" s="98"/>
      <c r="J30" s="234"/>
      <c r="K30" s="100" t="s">
        <v>191</v>
      </c>
      <c r="L30" s="194"/>
      <c r="M30" s="231"/>
    </row>
    <row r="31" spans="2:13" ht="26.25" customHeight="1">
      <c r="I31" s="98">
        <v>356</v>
      </c>
      <c r="J31" s="234">
        <v>43164</v>
      </c>
      <c r="K31" s="193" t="s">
        <v>196</v>
      </c>
      <c r="L31" s="194">
        <v>1</v>
      </c>
      <c r="M31" s="231"/>
    </row>
    <row r="32" spans="2:13" ht="26.25" customHeight="1">
      <c r="B32" s="156" t="s">
        <v>84</v>
      </c>
      <c r="C32" s="156"/>
      <c r="D32" s="156"/>
      <c r="E32" s="157">
        <v>2</v>
      </c>
      <c r="F32" s="158"/>
      <c r="I32" s="98">
        <v>357</v>
      </c>
      <c r="J32" s="234">
        <v>43164</v>
      </c>
      <c r="K32" s="209" t="s">
        <v>197</v>
      </c>
      <c r="L32" s="194">
        <v>1</v>
      </c>
      <c r="M32" s="231"/>
    </row>
    <row r="33" spans="2:13" ht="26.25" customHeight="1">
      <c r="B33" s="161" t="s">
        <v>79</v>
      </c>
      <c r="C33" s="161"/>
      <c r="D33" s="161"/>
      <c r="E33" s="162">
        <f>K12</f>
        <v>4198.16</v>
      </c>
      <c r="I33" s="98">
        <v>396</v>
      </c>
      <c r="J33" s="234">
        <v>43173</v>
      </c>
      <c r="K33" s="235" t="s">
        <v>198</v>
      </c>
      <c r="L33" s="194">
        <v>1</v>
      </c>
      <c r="M33" s="231"/>
    </row>
    <row r="34" spans="2:13" ht="26.25" customHeight="1">
      <c r="D34" s="163" t="s">
        <v>80</v>
      </c>
      <c r="E34" s="163"/>
      <c r="I34" s="140">
        <v>555</v>
      </c>
      <c r="J34" s="159">
        <v>43202</v>
      </c>
      <c r="K34" s="160" t="s">
        <v>212</v>
      </c>
      <c r="L34" s="194"/>
      <c r="M34" s="231"/>
    </row>
    <row r="35" spans="2:13" ht="15.75">
      <c r="I35" s="98">
        <v>593</v>
      </c>
      <c r="J35" s="234">
        <v>43209</v>
      </c>
      <c r="K35" s="235" t="s">
        <v>216</v>
      </c>
      <c r="L35" s="194"/>
      <c r="M35" s="231"/>
    </row>
    <row r="36" spans="2:13" ht="15.75">
      <c r="I36" s="98"/>
      <c r="J36" s="234"/>
      <c r="K36" s="100" t="s">
        <v>213</v>
      </c>
      <c r="L36" s="194"/>
      <c r="M36" s="231"/>
    </row>
    <row r="37" spans="2:13" ht="47.25">
      <c r="I37" s="140">
        <v>717</v>
      </c>
      <c r="J37" s="159">
        <v>43233</v>
      </c>
      <c r="K37" s="160" t="s">
        <v>453</v>
      </c>
      <c r="L37" s="222"/>
      <c r="M37" s="236"/>
    </row>
    <row r="38" spans="2:13" ht="15.75">
      <c r="I38" s="207"/>
      <c r="J38" s="233"/>
      <c r="K38" s="100" t="s">
        <v>242</v>
      </c>
      <c r="L38" s="197"/>
      <c r="M38" s="232"/>
    </row>
    <row r="39" spans="2:13" ht="15.75">
      <c r="I39" s="152">
        <v>795</v>
      </c>
      <c r="J39" s="159">
        <v>43255</v>
      </c>
      <c r="K39" s="209" t="s">
        <v>256</v>
      </c>
      <c r="L39" s="194" t="s">
        <v>255</v>
      </c>
      <c r="M39" s="232"/>
    </row>
    <row r="40" spans="2:13" ht="15.75">
      <c r="I40" s="152"/>
      <c r="J40" s="159"/>
      <c r="K40" s="168" t="s">
        <v>276</v>
      </c>
      <c r="L40" s="194"/>
      <c r="M40" s="232"/>
    </row>
    <row r="41" spans="2:13" ht="31.5">
      <c r="I41" s="152"/>
      <c r="J41" s="159">
        <v>43327</v>
      </c>
      <c r="K41" s="100" t="s">
        <v>146</v>
      </c>
      <c r="L41" s="194"/>
      <c r="M41" s="232"/>
    </row>
    <row r="42" spans="2:13" ht="31.5">
      <c r="I42" s="152" t="s">
        <v>310</v>
      </c>
      <c r="J42" s="159">
        <v>43362</v>
      </c>
      <c r="K42" s="209" t="s">
        <v>311</v>
      </c>
      <c r="L42" s="194">
        <v>5</v>
      </c>
      <c r="M42" s="232"/>
    </row>
    <row r="43" spans="2:13" ht="15.75">
      <c r="I43" s="152"/>
      <c r="J43" s="159"/>
      <c r="K43" s="168" t="s">
        <v>319</v>
      </c>
      <c r="L43" s="194"/>
      <c r="M43" s="232"/>
    </row>
    <row r="44" spans="2:13" ht="15.75">
      <c r="I44" s="152"/>
      <c r="J44" s="159"/>
      <c r="K44" s="168" t="s">
        <v>320</v>
      </c>
      <c r="L44" s="194"/>
      <c r="M44" s="232"/>
    </row>
    <row r="45" spans="2:13" ht="31.5">
      <c r="I45" s="152">
        <v>1232</v>
      </c>
      <c r="J45" s="159">
        <v>43346</v>
      </c>
      <c r="K45" s="209" t="s">
        <v>339</v>
      </c>
      <c r="L45" s="194">
        <v>5</v>
      </c>
      <c r="M45" s="232"/>
    </row>
    <row r="46" spans="2:13" ht="94.5">
      <c r="I46" s="237" t="s">
        <v>341</v>
      </c>
      <c r="J46" s="159">
        <v>43359</v>
      </c>
      <c r="K46" s="209" t="s">
        <v>340</v>
      </c>
      <c r="L46" s="194">
        <v>5.7</v>
      </c>
      <c r="M46" s="232"/>
    </row>
    <row r="47" spans="2:13" ht="15.75">
      <c r="I47" s="152"/>
      <c r="J47" s="159"/>
      <c r="K47" s="168" t="s">
        <v>368</v>
      </c>
      <c r="L47" s="194"/>
      <c r="M47" s="232"/>
    </row>
    <row r="48" spans="2:13" ht="31.5">
      <c r="I48" s="152"/>
      <c r="J48" s="174" t="s">
        <v>370</v>
      </c>
      <c r="K48" s="175" t="s">
        <v>371</v>
      </c>
      <c r="L48" s="194"/>
      <c r="M48" s="232"/>
    </row>
    <row r="49" spans="9:13" ht="15.75">
      <c r="I49" s="152"/>
      <c r="J49" s="159"/>
      <c r="K49" s="168" t="s">
        <v>376</v>
      </c>
      <c r="L49" s="194"/>
      <c r="M49" s="232"/>
    </row>
    <row r="50" spans="9:13" ht="15.75">
      <c r="I50" s="152">
        <v>1370</v>
      </c>
      <c r="J50" s="159">
        <v>43377</v>
      </c>
      <c r="K50" s="175" t="s">
        <v>371</v>
      </c>
      <c r="L50" s="194">
        <v>5</v>
      </c>
      <c r="M50" s="232"/>
    </row>
    <row r="51" spans="9:13" ht="15.75">
      <c r="I51" s="152"/>
      <c r="J51" s="224"/>
      <c r="K51" s="168" t="s">
        <v>420</v>
      </c>
      <c r="L51" s="194"/>
      <c r="M51" s="231"/>
    </row>
    <row r="52" spans="9:13" ht="15.75">
      <c r="I52" s="152" t="s">
        <v>427</v>
      </c>
      <c r="J52" s="224">
        <v>43452</v>
      </c>
      <c r="K52" s="193" t="s">
        <v>241</v>
      </c>
      <c r="L52" s="194">
        <v>4</v>
      </c>
      <c r="M52" s="231"/>
    </row>
    <row r="53" spans="9:13" ht="63">
      <c r="I53" s="152"/>
      <c r="J53" s="224">
        <v>43405</v>
      </c>
      <c r="K53" s="193" t="s">
        <v>430</v>
      </c>
      <c r="L53" s="194"/>
      <c r="M53" s="231"/>
    </row>
    <row r="54" spans="9:13" ht="15.75">
      <c r="I54" s="152">
        <v>1811</v>
      </c>
      <c r="J54" s="224">
        <v>43452</v>
      </c>
      <c r="K54" s="193" t="s">
        <v>495</v>
      </c>
      <c r="L54" s="194"/>
      <c r="M54" s="231"/>
    </row>
    <row r="55" spans="9:13" ht="15.75">
      <c r="I55" s="152">
        <v>1816</v>
      </c>
      <c r="J55" s="224">
        <v>43453</v>
      </c>
      <c r="K55" s="193" t="s">
        <v>495</v>
      </c>
      <c r="L55" s="194"/>
      <c r="M55" s="231"/>
    </row>
    <row r="56" spans="9:13" ht="15.75">
      <c r="I56" s="152">
        <v>1814</v>
      </c>
      <c r="J56" s="224">
        <v>43453</v>
      </c>
      <c r="K56" s="193" t="s">
        <v>496</v>
      </c>
      <c r="L56" s="194"/>
      <c r="M56" s="231"/>
    </row>
    <row r="57" spans="9:13" ht="15.75">
      <c r="I57" s="177">
        <v>1902</v>
      </c>
      <c r="J57" s="224">
        <v>43462</v>
      </c>
      <c r="K57" s="193" t="s">
        <v>495</v>
      </c>
      <c r="L57" s="194"/>
      <c r="M57" s="231"/>
    </row>
    <row r="58" spans="9:13" ht="15.75">
      <c r="I58" s="154"/>
      <c r="J58" s="224"/>
      <c r="K58" s="193" t="s">
        <v>497</v>
      </c>
      <c r="L58" s="194"/>
      <c r="M58" s="231"/>
    </row>
    <row r="59" spans="9:13" ht="31.5">
      <c r="I59" s="135"/>
      <c r="J59" s="214"/>
      <c r="K59" s="209" t="s">
        <v>538</v>
      </c>
      <c r="L59" s="194"/>
      <c r="M59" s="231"/>
    </row>
    <row r="60" spans="9:13" ht="15.75">
      <c r="I60" s="135"/>
      <c r="J60" s="214"/>
      <c r="K60" s="209"/>
      <c r="L60" s="194"/>
      <c r="M60" s="231"/>
    </row>
    <row r="61" spans="9:13" ht="31.5">
      <c r="I61" s="135"/>
      <c r="J61" s="155"/>
      <c r="K61" s="178" t="s">
        <v>126</v>
      </c>
      <c r="L61" s="100" t="s">
        <v>119</v>
      </c>
      <c r="M61" s="238"/>
    </row>
    <row r="62" spans="9:13" ht="31.5">
      <c r="I62" s="135"/>
      <c r="J62" s="179"/>
      <c r="K62" s="180" t="s">
        <v>96</v>
      </c>
      <c r="L62" s="181" t="s">
        <v>97</v>
      </c>
      <c r="M62" s="238"/>
    </row>
    <row r="63" spans="9:13" ht="63">
      <c r="I63" s="135"/>
      <c r="J63" s="179"/>
      <c r="K63" s="182" t="s">
        <v>103</v>
      </c>
      <c r="L63" s="100" t="s">
        <v>104</v>
      </c>
      <c r="M63" s="238"/>
    </row>
    <row r="64" spans="9:13" ht="47.25">
      <c r="I64" s="135"/>
      <c r="J64" s="179"/>
      <c r="K64" s="181" t="s">
        <v>105</v>
      </c>
      <c r="L64" s="181" t="s">
        <v>106</v>
      </c>
      <c r="M64" s="238"/>
    </row>
    <row r="65" spans="9:13" ht="15.75">
      <c r="I65" s="135"/>
      <c r="J65" s="179"/>
      <c r="K65" s="182" t="s">
        <v>529</v>
      </c>
      <c r="L65" s="175" t="s">
        <v>122</v>
      </c>
      <c r="M65" s="238"/>
    </row>
    <row r="66" spans="9:13" ht="63">
      <c r="I66" s="135"/>
      <c r="J66" s="179"/>
      <c r="K66" s="181" t="s">
        <v>526</v>
      </c>
      <c r="L66" s="181" t="s">
        <v>99</v>
      </c>
      <c r="M66" s="238"/>
    </row>
    <row r="67" spans="9:13" ht="78.75">
      <c r="I67" s="135"/>
      <c r="J67" s="179" t="s">
        <v>124</v>
      </c>
      <c r="K67" s="182" t="s">
        <v>527</v>
      </c>
      <c r="L67" s="100" t="s">
        <v>119</v>
      </c>
      <c r="M67" s="238"/>
    </row>
    <row r="68" spans="9:13" ht="63">
      <c r="I68" s="135"/>
      <c r="J68" s="179" t="s">
        <v>123</v>
      </c>
      <c r="K68" s="182" t="s">
        <v>101</v>
      </c>
      <c r="L68" s="100" t="s">
        <v>119</v>
      </c>
      <c r="M68" s="238"/>
    </row>
    <row r="69" spans="9:13" ht="63">
      <c r="I69" s="135"/>
      <c r="J69" s="179"/>
      <c r="K69" s="182" t="s">
        <v>528</v>
      </c>
      <c r="L69" s="100" t="s">
        <v>119</v>
      </c>
      <c r="M69" s="238"/>
    </row>
    <row r="70" spans="9:13" ht="31.5">
      <c r="I70" s="135"/>
      <c r="J70" s="179"/>
      <c r="K70" s="181" t="s">
        <v>109</v>
      </c>
      <c r="L70" s="181" t="s">
        <v>110</v>
      </c>
      <c r="M70" s="239"/>
    </row>
    <row r="71" spans="9:13" ht="63">
      <c r="I71" s="135"/>
      <c r="J71" s="179"/>
      <c r="K71" s="182" t="s">
        <v>111</v>
      </c>
      <c r="L71" s="100" t="s">
        <v>104</v>
      </c>
      <c r="M71" s="240"/>
    </row>
    <row r="72" spans="9:13" ht="47.25">
      <c r="I72" s="135"/>
      <c r="J72" s="179"/>
      <c r="K72" s="181" t="s">
        <v>107</v>
      </c>
      <c r="L72" s="181" t="s">
        <v>108</v>
      </c>
      <c r="M72" s="238"/>
    </row>
    <row r="73" spans="9:13" ht="31.5">
      <c r="I73" s="135"/>
      <c r="J73" s="179"/>
      <c r="K73" s="181" t="s">
        <v>112</v>
      </c>
      <c r="L73" s="181" t="s">
        <v>113</v>
      </c>
      <c r="M73" s="238"/>
    </row>
    <row r="74" spans="9:13" ht="63">
      <c r="I74" s="183"/>
      <c r="J74" s="179"/>
      <c r="K74" s="181" t="s">
        <v>530</v>
      </c>
      <c r="L74" s="181" t="s">
        <v>115</v>
      </c>
      <c r="M74" s="238"/>
    </row>
    <row r="75" spans="9:13" ht="94.5">
      <c r="I75" s="183"/>
      <c r="J75" s="179"/>
      <c r="K75" s="184" t="s">
        <v>531</v>
      </c>
      <c r="L75" s="100" t="s">
        <v>117</v>
      </c>
      <c r="M75" s="238"/>
    </row>
    <row r="76" spans="9:13" ht="15.75">
      <c r="I76" s="183"/>
      <c r="J76" s="185"/>
      <c r="K76" s="181" t="s">
        <v>118</v>
      </c>
      <c r="L76" s="181" t="s">
        <v>120</v>
      </c>
      <c r="M76" s="238"/>
    </row>
  </sheetData>
  <sheetProtection sheet="1" objects="1" scenarios="1"/>
  <mergeCells count="19">
    <mergeCell ref="D34:E34"/>
    <mergeCell ref="I9:J9"/>
    <mergeCell ref="I11:J11"/>
    <mergeCell ref="I13:L13"/>
    <mergeCell ref="B32:D32"/>
    <mergeCell ref="C5:D5"/>
    <mergeCell ref="C6:D6"/>
    <mergeCell ref="D7:E7"/>
    <mergeCell ref="B33:D33"/>
    <mergeCell ref="B15:B16"/>
    <mergeCell ref="C15:D15"/>
    <mergeCell ref="E15:E16"/>
    <mergeCell ref="C16:D16"/>
    <mergeCell ref="B17:B22"/>
    <mergeCell ref="C17:D17"/>
    <mergeCell ref="B23:B24"/>
    <mergeCell ref="C23:C24"/>
    <mergeCell ref="D23:D24"/>
    <mergeCell ref="E23:E24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B1:M69"/>
  <sheetViews>
    <sheetView topLeftCell="E1" zoomScale="130" zoomScaleNormal="130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6" style="62" customWidth="1"/>
    <col min="9" max="9" width="9.140625" style="62"/>
    <col min="10" max="10" width="13" style="62" customWidth="1"/>
    <col min="11" max="11" width="68.28515625" style="62" customWidth="1"/>
    <col min="12" max="12" width="16.28515625" style="62" customWidth="1"/>
    <col min="13" max="13" width="10.8554687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5" spans="2:13" ht="18">
      <c r="C5" s="66" t="str">
        <f>'Фрунзенская 4а'!$C$5</f>
        <v>Отчёт о проделанной работе за 2018 год</v>
      </c>
      <c r="D5" s="67"/>
    </row>
    <row r="6" spans="2:13" ht="18">
      <c r="C6" s="66" t="s">
        <v>29</v>
      </c>
      <c r="D6" s="67"/>
    </row>
    <row r="7" spans="2:13" ht="18.75">
      <c r="C7" s="68" t="s">
        <v>30</v>
      </c>
      <c r="D7" s="69" t="s">
        <v>66</v>
      </c>
      <c r="E7" s="69"/>
    </row>
    <row r="8" spans="2:13" ht="15.75">
      <c r="C8" s="70" t="s">
        <v>31</v>
      </c>
      <c r="D8" s="71" t="s">
        <v>47</v>
      </c>
      <c r="E8" s="68">
        <v>380.5</v>
      </c>
    </row>
    <row r="9" spans="2:13" ht="15.75">
      <c r="C9" s="70" t="s">
        <v>32</v>
      </c>
      <c r="D9" s="71" t="s">
        <v>48</v>
      </c>
      <c r="E9" s="68">
        <v>13.09</v>
      </c>
      <c r="I9" s="72" t="s">
        <v>81</v>
      </c>
      <c r="J9" s="72"/>
      <c r="K9" s="62">
        <f>E8*(E9-1.7)</f>
        <v>4333.8950000000004</v>
      </c>
      <c r="L9" s="74"/>
    </row>
    <row r="10" spans="2:13" ht="15.75">
      <c r="C10" s="70" t="s">
        <v>435</v>
      </c>
      <c r="D10" s="71" t="s">
        <v>48</v>
      </c>
      <c r="E10" s="68">
        <f>E9-1.7</f>
        <v>11.39</v>
      </c>
      <c r="I10" s="75"/>
      <c r="J10" s="75"/>
      <c r="L10" s="74"/>
    </row>
    <row r="11" spans="2:13" ht="15.75">
      <c r="C11" s="76" t="s">
        <v>33</v>
      </c>
      <c r="D11" s="77" t="str">
        <f>'Фрунзенская 4а'!D11</f>
        <v>январь- декабрь 2018 г., руб.</v>
      </c>
      <c r="E11" s="78">
        <f>K9*12</f>
        <v>52006.740000000005</v>
      </c>
      <c r="I11" s="79" t="s">
        <v>82</v>
      </c>
      <c r="J11" s="79"/>
      <c r="K11" s="186">
        <f>13727.8-4333.9</f>
        <v>9393.9</v>
      </c>
      <c r="L11" s="74"/>
    </row>
    <row r="12" spans="2:13" ht="15.75">
      <c r="C12" s="76" t="s">
        <v>34</v>
      </c>
      <c r="D12" s="77" t="str">
        <f>'Фрунзенская 4а'!D12</f>
        <v>январь- декабрь 2018 г., руб.</v>
      </c>
      <c r="E12" s="78">
        <f>E11-K11</f>
        <v>42612.840000000004</v>
      </c>
      <c r="I12" s="81" t="s">
        <v>83</v>
      </c>
      <c r="J12" s="81"/>
      <c r="K12" s="241">
        <f>14579.12-4333.9</f>
        <v>10245.220000000001</v>
      </c>
      <c r="L12" s="74"/>
    </row>
    <row r="13" spans="2:13" ht="19.5" thickBot="1">
      <c r="C13" s="83"/>
      <c r="D13" s="84"/>
      <c r="I13" s="85" t="str">
        <f>D7</f>
        <v>п.Ишня, ул. Мелиораторов, дом 15</v>
      </c>
      <c r="J13" s="85"/>
      <c r="K13" s="85"/>
      <c r="L13" s="85"/>
      <c r="M13" s="86"/>
    </row>
    <row r="14" spans="2:13" ht="15.75" thickBot="1">
      <c r="B14" s="87" t="s">
        <v>35</v>
      </c>
      <c r="C14" s="88" t="s">
        <v>36</v>
      </c>
      <c r="D14" s="89" t="s">
        <v>37</v>
      </c>
      <c r="E14" s="88" t="s">
        <v>38</v>
      </c>
      <c r="I14" s="204" t="s">
        <v>54</v>
      </c>
      <c r="J14" s="204" t="s">
        <v>55</v>
      </c>
      <c r="K14" s="204" t="s">
        <v>52</v>
      </c>
      <c r="L14" s="204" t="s">
        <v>53</v>
      </c>
      <c r="M14" s="205" t="s">
        <v>90</v>
      </c>
    </row>
    <row r="15" spans="2:13" ht="47.25">
      <c r="B15" s="93" t="s">
        <v>39</v>
      </c>
      <c r="C15" s="94" t="s">
        <v>7</v>
      </c>
      <c r="D15" s="95"/>
      <c r="E15" s="96">
        <f>E11/F28*F15</f>
        <v>10821.420000000002</v>
      </c>
      <c r="F15" s="187">
        <v>2.37</v>
      </c>
      <c r="I15" s="98">
        <v>183</v>
      </c>
      <c r="J15" s="99">
        <v>43131</v>
      </c>
      <c r="K15" s="100" t="s">
        <v>451</v>
      </c>
      <c r="L15" s="101"/>
      <c r="M15" s="101"/>
    </row>
    <row r="16" spans="2:13" ht="34.5" customHeight="1" thickBot="1">
      <c r="B16" s="102"/>
      <c r="C16" s="188" t="s">
        <v>455</v>
      </c>
      <c r="D16" s="189"/>
      <c r="E16" s="105"/>
      <c r="F16" s="106"/>
      <c r="I16" s="98">
        <v>178</v>
      </c>
      <c r="J16" s="107">
        <v>43130</v>
      </c>
      <c r="K16" s="100" t="s">
        <v>451</v>
      </c>
      <c r="L16" s="101"/>
      <c r="M16" s="101"/>
    </row>
    <row r="17" spans="2:13" ht="34.5" customHeight="1">
      <c r="B17" s="93" t="s">
        <v>40</v>
      </c>
      <c r="C17" s="94" t="s">
        <v>44</v>
      </c>
      <c r="D17" s="108"/>
      <c r="E17" s="109">
        <f>E18+E19+E20+E21+E22</f>
        <v>10182.180000000002</v>
      </c>
      <c r="F17" s="110">
        <f>F18+F19+F20+F21+F22</f>
        <v>2.23</v>
      </c>
      <c r="I17" s="98">
        <v>101</v>
      </c>
      <c r="J17" s="107">
        <v>43122</v>
      </c>
      <c r="K17" s="100" t="s">
        <v>450</v>
      </c>
      <c r="L17" s="101"/>
      <c r="M17" s="101"/>
    </row>
    <row r="18" spans="2:13" ht="47.25">
      <c r="B18" s="111"/>
      <c r="C18" s="112" t="s">
        <v>45</v>
      </c>
      <c r="D18" s="113" t="s">
        <v>73</v>
      </c>
      <c r="E18" s="114">
        <f>E11/F28*F18</f>
        <v>5479.2000000000007</v>
      </c>
      <c r="F18" s="115">
        <v>1.2</v>
      </c>
      <c r="I18" s="98">
        <v>74</v>
      </c>
      <c r="J18" s="107">
        <v>43111</v>
      </c>
      <c r="K18" s="100" t="s">
        <v>144</v>
      </c>
      <c r="L18" s="101"/>
      <c r="M18" s="101"/>
    </row>
    <row r="19" spans="2:13" ht="16.5">
      <c r="B19" s="111"/>
      <c r="C19" s="112" t="s">
        <v>10</v>
      </c>
      <c r="D19" s="116"/>
      <c r="E19" s="114">
        <f>E11/F27*F19</f>
        <v>0</v>
      </c>
      <c r="F19" s="115">
        <v>0</v>
      </c>
      <c r="I19" s="98"/>
      <c r="J19" s="99"/>
      <c r="K19" s="100" t="s">
        <v>145</v>
      </c>
      <c r="L19" s="101"/>
      <c r="M19" s="101"/>
    </row>
    <row r="20" spans="2:13" ht="68.25" customHeight="1">
      <c r="B20" s="111"/>
      <c r="C20" s="112" t="s">
        <v>11</v>
      </c>
      <c r="D20" s="116" t="s">
        <v>50</v>
      </c>
      <c r="E20" s="114">
        <f>E11/F28*F20</f>
        <v>0</v>
      </c>
      <c r="F20" s="115"/>
      <c r="I20" s="98"/>
      <c r="J20" s="99">
        <v>43124</v>
      </c>
      <c r="K20" s="100" t="s">
        <v>146</v>
      </c>
      <c r="L20" s="101"/>
      <c r="M20" s="101"/>
    </row>
    <row r="21" spans="2:13" ht="47.25">
      <c r="B21" s="111"/>
      <c r="C21" s="112" t="s">
        <v>12</v>
      </c>
      <c r="D21" s="116" t="s">
        <v>74</v>
      </c>
      <c r="E21" s="114">
        <f>E11/F28*F21</f>
        <v>2648.28</v>
      </c>
      <c r="F21" s="115">
        <v>0.57999999999999996</v>
      </c>
      <c r="I21" s="98"/>
      <c r="J21" s="107">
        <v>43152</v>
      </c>
      <c r="K21" s="100" t="s">
        <v>451</v>
      </c>
      <c r="L21" s="101"/>
      <c r="M21" s="101"/>
    </row>
    <row r="22" spans="2:13" ht="33" customHeight="1" thickBot="1">
      <c r="B22" s="102"/>
      <c r="C22" s="118" t="s">
        <v>13</v>
      </c>
      <c r="D22" s="119" t="s">
        <v>51</v>
      </c>
      <c r="E22" s="114">
        <f>E11/F28*F22</f>
        <v>2054.7000000000003</v>
      </c>
      <c r="F22" s="121">
        <v>0.45</v>
      </c>
      <c r="I22" s="98">
        <v>239</v>
      </c>
      <c r="J22" s="99">
        <v>43138</v>
      </c>
      <c r="K22" s="100" t="s">
        <v>151</v>
      </c>
      <c r="L22" s="101">
        <v>3</v>
      </c>
      <c r="M22" s="101"/>
    </row>
    <row r="23" spans="2:13" ht="44.25" customHeight="1">
      <c r="B23" s="111">
        <v>3</v>
      </c>
      <c r="C23" s="122" t="s">
        <v>14</v>
      </c>
      <c r="D23" s="123" t="s">
        <v>75</v>
      </c>
      <c r="E23" s="124">
        <f>E11/F28*F23</f>
        <v>8447.1000000000022</v>
      </c>
      <c r="F23" s="125">
        <v>1.85</v>
      </c>
      <c r="I23" s="140">
        <v>229</v>
      </c>
      <c r="J23" s="141">
        <v>43137</v>
      </c>
      <c r="K23" s="100" t="s">
        <v>451</v>
      </c>
      <c r="L23" s="101"/>
      <c r="M23" s="101"/>
    </row>
    <row r="24" spans="2:13" ht="48" thickBot="1">
      <c r="B24" s="111"/>
      <c r="C24" s="126"/>
      <c r="D24" s="127"/>
      <c r="E24" s="128"/>
      <c r="F24" s="129"/>
      <c r="I24" s="140">
        <v>212</v>
      </c>
      <c r="J24" s="144">
        <v>43135</v>
      </c>
      <c r="K24" s="100" t="s">
        <v>451</v>
      </c>
      <c r="L24" s="190"/>
      <c r="M24" s="177"/>
    </row>
    <row r="25" spans="2:13" ht="60.75" thickBot="1">
      <c r="B25" s="217">
        <v>4</v>
      </c>
      <c r="C25" s="131" t="s">
        <v>16</v>
      </c>
      <c r="D25" s="132" t="s">
        <v>76</v>
      </c>
      <c r="E25" s="133">
        <f>E11/F28*F25</f>
        <v>4748.6400000000012</v>
      </c>
      <c r="F25" s="134">
        <v>1.04</v>
      </c>
      <c r="I25" s="140">
        <v>349</v>
      </c>
      <c r="J25" s="144">
        <v>43164</v>
      </c>
      <c r="K25" s="100" t="s">
        <v>451</v>
      </c>
      <c r="L25" s="190"/>
      <c r="M25" s="177"/>
    </row>
    <row r="26" spans="2:13" ht="60.75" thickBot="1">
      <c r="B26" s="218">
        <v>5</v>
      </c>
      <c r="C26" s="137" t="s">
        <v>537</v>
      </c>
      <c r="D26" s="138" t="s">
        <v>77</v>
      </c>
      <c r="E26" s="139">
        <f>E11/F28*F26</f>
        <v>5570.5200000000013</v>
      </c>
      <c r="F26" s="134">
        <v>1.22</v>
      </c>
      <c r="I26" s="140">
        <v>448</v>
      </c>
      <c r="J26" s="144">
        <v>43172</v>
      </c>
      <c r="K26" s="100" t="s">
        <v>451</v>
      </c>
      <c r="L26" s="190"/>
      <c r="M26" s="177"/>
    </row>
    <row r="27" spans="2:13" ht="60.75" thickBot="1">
      <c r="B27" s="217">
        <v>6</v>
      </c>
      <c r="C27" s="131" t="s">
        <v>476</v>
      </c>
      <c r="D27" s="132" t="s">
        <v>49</v>
      </c>
      <c r="E27" s="133">
        <f>E11/F28*F27</f>
        <v>12236.880000000003</v>
      </c>
      <c r="F27" s="134">
        <v>2.68</v>
      </c>
      <c r="I27" s="140"/>
      <c r="J27" s="190"/>
      <c r="K27" s="100" t="s">
        <v>190</v>
      </c>
      <c r="L27" s="190"/>
      <c r="M27" s="177"/>
    </row>
    <row r="28" spans="2:13" ht="26.25" customHeight="1" thickBot="1">
      <c r="B28" s="218"/>
      <c r="C28" s="145" t="s">
        <v>19</v>
      </c>
      <c r="D28" s="146"/>
      <c r="E28" s="139">
        <f>E15+E17+E23+E25+E26+E27</f>
        <v>52006.74000000002</v>
      </c>
      <c r="F28" s="134">
        <f>F15+F17+F23+F25+F26+F27</f>
        <v>11.389999999999999</v>
      </c>
      <c r="I28" s="98"/>
      <c r="J28" s="177"/>
      <c r="K28" s="100" t="s">
        <v>191</v>
      </c>
      <c r="L28" s="177"/>
      <c r="M28" s="177"/>
    </row>
    <row r="29" spans="2:13" ht="26.25" customHeight="1" thickBot="1">
      <c r="B29" s="217">
        <v>7</v>
      </c>
      <c r="C29" s="131" t="s">
        <v>20</v>
      </c>
      <c r="D29" s="147" t="s">
        <v>536</v>
      </c>
      <c r="E29" s="133">
        <f>E8*F29*12</f>
        <v>7762.2000000000007</v>
      </c>
      <c r="F29" s="134">
        <v>1.7</v>
      </c>
      <c r="I29" s="140">
        <v>555</v>
      </c>
      <c r="J29" s="159">
        <v>43202</v>
      </c>
      <c r="K29" s="160" t="s">
        <v>212</v>
      </c>
      <c r="L29" s="194"/>
      <c r="M29" s="194"/>
    </row>
    <row r="30" spans="2:13" ht="26.25" customHeight="1" thickBot="1">
      <c r="B30" s="219"/>
      <c r="C30" s="149" t="s">
        <v>41</v>
      </c>
      <c r="D30" s="150"/>
      <c r="E30" s="151">
        <f>E28+E29</f>
        <v>59768.940000000017</v>
      </c>
      <c r="F30" s="134">
        <f>F29+F28</f>
        <v>13.089999999999998</v>
      </c>
      <c r="I30" s="98"/>
      <c r="J30" s="200"/>
      <c r="K30" s="100" t="s">
        <v>213</v>
      </c>
      <c r="L30" s="177"/>
      <c r="M30" s="177"/>
    </row>
    <row r="31" spans="2:13" ht="27" customHeight="1">
      <c r="I31" s="152">
        <v>608</v>
      </c>
      <c r="J31" s="192">
        <v>43210</v>
      </c>
      <c r="K31" s="209" t="s">
        <v>214</v>
      </c>
      <c r="L31" s="194" t="s">
        <v>215</v>
      </c>
      <c r="M31" s="194"/>
    </row>
    <row r="32" spans="2:13" ht="45.75" customHeight="1">
      <c r="B32" s="156" t="s">
        <v>78</v>
      </c>
      <c r="C32" s="156"/>
      <c r="D32" s="156"/>
      <c r="E32" s="157">
        <v>5.6</v>
      </c>
      <c r="F32" s="158"/>
      <c r="I32" s="140">
        <v>717</v>
      </c>
      <c r="J32" s="159">
        <v>43233</v>
      </c>
      <c r="K32" s="160" t="s">
        <v>235</v>
      </c>
      <c r="L32" s="177"/>
      <c r="M32" s="177"/>
    </row>
    <row r="33" spans="2:13" ht="18.75">
      <c r="B33" s="161" t="s">
        <v>79</v>
      </c>
      <c r="C33" s="161"/>
      <c r="D33" s="161"/>
      <c r="E33" s="162">
        <f>K12</f>
        <v>10245.220000000001</v>
      </c>
      <c r="I33" s="172"/>
      <c r="J33" s="159"/>
      <c r="K33" s="100" t="s">
        <v>242</v>
      </c>
      <c r="L33" s="177"/>
      <c r="M33" s="177"/>
    </row>
    <row r="34" spans="2:13" ht="15.75">
      <c r="I34" s="152">
        <v>833</v>
      </c>
      <c r="J34" s="192">
        <v>43260</v>
      </c>
      <c r="K34" s="193" t="s">
        <v>547</v>
      </c>
      <c r="L34" s="194">
        <v>4</v>
      </c>
      <c r="M34" s="194"/>
    </row>
    <row r="35" spans="2:13" ht="15.75">
      <c r="D35" s="163" t="s">
        <v>80</v>
      </c>
      <c r="E35" s="163"/>
      <c r="I35" s="98">
        <v>795</v>
      </c>
      <c r="J35" s="159">
        <v>43255</v>
      </c>
      <c r="K35" s="209" t="s">
        <v>256</v>
      </c>
      <c r="L35" s="177" t="s">
        <v>255</v>
      </c>
      <c r="M35" s="177"/>
    </row>
    <row r="36" spans="2:13" ht="15.75">
      <c r="I36" s="98"/>
      <c r="J36" s="159"/>
      <c r="K36" s="168" t="s">
        <v>276</v>
      </c>
      <c r="L36" s="177"/>
      <c r="M36" s="177"/>
    </row>
    <row r="37" spans="2:13" ht="31.5">
      <c r="I37" s="152"/>
      <c r="J37" s="159">
        <v>43327</v>
      </c>
      <c r="K37" s="100" t="s">
        <v>146</v>
      </c>
      <c r="L37" s="194"/>
      <c r="M37" s="194"/>
    </row>
    <row r="38" spans="2:13" ht="15.75">
      <c r="I38" s="152"/>
      <c r="J38" s="159"/>
      <c r="K38" s="168" t="s">
        <v>319</v>
      </c>
      <c r="L38" s="194"/>
      <c r="M38" s="194"/>
    </row>
    <row r="39" spans="2:13" ht="15.75">
      <c r="I39" s="152"/>
      <c r="J39" s="159"/>
      <c r="K39" s="168" t="s">
        <v>320</v>
      </c>
      <c r="L39" s="194"/>
      <c r="M39" s="194"/>
    </row>
    <row r="40" spans="2:13" ht="15.75">
      <c r="I40" s="152"/>
      <c r="J40" s="159"/>
      <c r="K40" s="168" t="s">
        <v>368</v>
      </c>
      <c r="L40" s="194"/>
      <c r="M40" s="194"/>
    </row>
    <row r="41" spans="2:13" ht="31.5">
      <c r="I41" s="152"/>
      <c r="J41" s="174" t="s">
        <v>370</v>
      </c>
      <c r="K41" s="175" t="s">
        <v>371</v>
      </c>
      <c r="L41" s="194"/>
      <c r="M41" s="194"/>
    </row>
    <row r="42" spans="2:13" ht="15.75">
      <c r="I42" s="152"/>
      <c r="J42" s="159"/>
      <c r="K42" s="168" t="s">
        <v>376</v>
      </c>
      <c r="L42" s="194"/>
      <c r="M42" s="194"/>
    </row>
    <row r="43" spans="2:13" ht="15.75">
      <c r="I43" s="152"/>
      <c r="J43" s="159"/>
      <c r="K43" s="168" t="s">
        <v>420</v>
      </c>
      <c r="L43" s="194"/>
      <c r="M43" s="194"/>
    </row>
    <row r="44" spans="2:13" ht="63">
      <c r="I44" s="152"/>
      <c r="J44" s="159">
        <v>43405</v>
      </c>
      <c r="K44" s="100" t="s">
        <v>430</v>
      </c>
      <c r="L44" s="194"/>
      <c r="M44" s="194"/>
    </row>
    <row r="45" spans="2:13" ht="15.75">
      <c r="I45" s="242"/>
      <c r="J45" s="159"/>
      <c r="K45" s="209" t="s">
        <v>497</v>
      </c>
      <c r="L45" s="194"/>
      <c r="M45" s="194"/>
    </row>
    <row r="46" spans="2:13" ht="15.75">
      <c r="I46" s="194"/>
      <c r="J46" s="159"/>
      <c r="K46" s="100" t="s">
        <v>548</v>
      </c>
      <c r="L46" s="194"/>
      <c r="M46" s="194"/>
    </row>
    <row r="47" spans="2:13" ht="15.75">
      <c r="I47" s="194"/>
      <c r="J47" s="159"/>
      <c r="K47" s="100" t="s">
        <v>256</v>
      </c>
      <c r="L47" s="194"/>
      <c r="M47" s="194"/>
    </row>
    <row r="48" spans="2:13" ht="15.75">
      <c r="I48" s="194"/>
      <c r="J48" s="159"/>
      <c r="K48" s="100"/>
      <c r="L48" s="194"/>
      <c r="M48" s="194"/>
    </row>
    <row r="49" spans="9:13" ht="15.75">
      <c r="I49" s="194"/>
      <c r="J49" s="159"/>
      <c r="K49" s="100"/>
      <c r="L49" s="194"/>
      <c r="M49" s="194"/>
    </row>
    <row r="50" spans="9:13" ht="15.75">
      <c r="I50" s="194"/>
      <c r="J50" s="159"/>
      <c r="K50" s="100"/>
      <c r="L50" s="194"/>
      <c r="M50" s="194"/>
    </row>
    <row r="51" spans="9:13" ht="15.75">
      <c r="I51" s="194"/>
      <c r="J51" s="159"/>
      <c r="K51" s="100"/>
      <c r="L51" s="194"/>
      <c r="M51" s="194"/>
    </row>
    <row r="52" spans="9:13" ht="15.75">
      <c r="I52" s="177"/>
      <c r="J52" s="214"/>
      <c r="K52" s="243"/>
      <c r="L52" s="177"/>
      <c r="M52" s="177"/>
    </row>
    <row r="53" spans="9:13" ht="15.75">
      <c r="I53" s="177"/>
      <c r="J53" s="214"/>
      <c r="K53" s="243"/>
      <c r="L53" s="177"/>
      <c r="M53" s="177"/>
    </row>
    <row r="54" spans="9:13" ht="31.5">
      <c r="I54" s="154"/>
      <c r="J54" s="155"/>
      <c r="K54" s="178" t="s">
        <v>126</v>
      </c>
      <c r="L54" s="100" t="s">
        <v>119</v>
      </c>
      <c r="M54" s="135"/>
    </row>
    <row r="55" spans="9:13" ht="31.5">
      <c r="I55" s="135"/>
      <c r="J55" s="179"/>
      <c r="K55" s="180" t="s">
        <v>96</v>
      </c>
      <c r="L55" s="181" t="s">
        <v>97</v>
      </c>
      <c r="M55" s="135"/>
    </row>
    <row r="56" spans="9:13" ht="63">
      <c r="I56" s="135"/>
      <c r="J56" s="179"/>
      <c r="K56" s="181" t="s">
        <v>526</v>
      </c>
      <c r="L56" s="181" t="s">
        <v>99</v>
      </c>
      <c r="M56" s="135"/>
    </row>
    <row r="57" spans="9:13" ht="78.75">
      <c r="I57" s="135"/>
      <c r="J57" s="179" t="s">
        <v>124</v>
      </c>
      <c r="K57" s="182" t="s">
        <v>527</v>
      </c>
      <c r="L57" s="100" t="s">
        <v>119</v>
      </c>
      <c r="M57" s="135"/>
    </row>
    <row r="58" spans="9:13" ht="63">
      <c r="I58" s="135"/>
      <c r="J58" s="179" t="s">
        <v>123</v>
      </c>
      <c r="K58" s="182" t="s">
        <v>101</v>
      </c>
      <c r="L58" s="100" t="s">
        <v>119</v>
      </c>
      <c r="M58" s="135"/>
    </row>
    <row r="59" spans="9:13" ht="63">
      <c r="I59" s="135"/>
      <c r="J59" s="179"/>
      <c r="K59" s="182" t="s">
        <v>528</v>
      </c>
      <c r="L59" s="100" t="s">
        <v>119</v>
      </c>
      <c r="M59" s="135"/>
    </row>
    <row r="60" spans="9:13" ht="15.75">
      <c r="I60" s="135"/>
      <c r="J60" s="179"/>
      <c r="K60" s="182" t="s">
        <v>529</v>
      </c>
      <c r="L60" s="175" t="s">
        <v>122</v>
      </c>
      <c r="M60" s="135"/>
    </row>
    <row r="61" spans="9:13" ht="31.5">
      <c r="I61" s="135"/>
      <c r="J61" s="179"/>
      <c r="K61" s="181" t="s">
        <v>109</v>
      </c>
      <c r="L61" s="181" t="s">
        <v>110</v>
      </c>
      <c r="M61" s="100"/>
    </row>
    <row r="62" spans="9:13" ht="63">
      <c r="I62" s="135"/>
      <c r="J62" s="179"/>
      <c r="K62" s="182" t="s">
        <v>111</v>
      </c>
      <c r="L62" s="100" t="s">
        <v>104</v>
      </c>
      <c r="M62" s="175"/>
    </row>
    <row r="63" spans="9:13" ht="63">
      <c r="I63" s="135"/>
      <c r="J63" s="179"/>
      <c r="K63" s="182" t="s">
        <v>103</v>
      </c>
      <c r="L63" s="100" t="s">
        <v>104</v>
      </c>
      <c r="M63" s="135"/>
    </row>
    <row r="64" spans="9:13" ht="47.25">
      <c r="I64" s="135"/>
      <c r="J64" s="179"/>
      <c r="K64" s="181" t="s">
        <v>105</v>
      </c>
      <c r="L64" s="181" t="s">
        <v>106</v>
      </c>
      <c r="M64" s="135"/>
    </row>
    <row r="65" spans="9:13" ht="47.25">
      <c r="I65" s="135"/>
      <c r="J65" s="179"/>
      <c r="K65" s="181" t="s">
        <v>107</v>
      </c>
      <c r="L65" s="181" t="s">
        <v>108</v>
      </c>
      <c r="M65" s="135"/>
    </row>
    <row r="66" spans="9:13" ht="31.5">
      <c r="I66" s="135"/>
      <c r="J66" s="179"/>
      <c r="K66" s="181" t="s">
        <v>112</v>
      </c>
      <c r="L66" s="181" t="s">
        <v>113</v>
      </c>
      <c r="M66" s="135"/>
    </row>
    <row r="67" spans="9:13" ht="63">
      <c r="I67" s="135"/>
      <c r="J67" s="179"/>
      <c r="K67" s="181" t="s">
        <v>530</v>
      </c>
      <c r="L67" s="181" t="s">
        <v>115</v>
      </c>
      <c r="M67" s="135"/>
    </row>
    <row r="68" spans="9:13" ht="110.25">
      <c r="I68" s="135"/>
      <c r="J68" s="179"/>
      <c r="K68" s="184" t="s">
        <v>531</v>
      </c>
      <c r="L68" s="100" t="s">
        <v>117</v>
      </c>
      <c r="M68" s="135"/>
    </row>
    <row r="69" spans="9:13" ht="15.75">
      <c r="I69" s="135"/>
      <c r="J69" s="185"/>
      <c r="K69" s="181" t="s">
        <v>118</v>
      </c>
      <c r="L69" s="181" t="s">
        <v>120</v>
      </c>
      <c r="M69" s="135"/>
    </row>
  </sheetData>
  <sheetProtection sheet="1" objects="1" scenarios="1"/>
  <mergeCells count="19">
    <mergeCell ref="D35:E35"/>
    <mergeCell ref="I9:J9"/>
    <mergeCell ref="I11:J11"/>
    <mergeCell ref="I13:L13"/>
    <mergeCell ref="B32:D32"/>
    <mergeCell ref="C5:D5"/>
    <mergeCell ref="C6:D6"/>
    <mergeCell ref="D7:E7"/>
    <mergeCell ref="B33:D33"/>
    <mergeCell ref="B15:B16"/>
    <mergeCell ref="C15:D15"/>
    <mergeCell ref="E15:E16"/>
    <mergeCell ref="C16:D16"/>
    <mergeCell ref="B17:B22"/>
    <mergeCell ref="C17:D17"/>
    <mergeCell ref="B23:B24"/>
    <mergeCell ref="C23:C24"/>
    <mergeCell ref="D23:D24"/>
    <mergeCell ref="E23:E24"/>
  </mergeCells>
  <phoneticPr fontId="37" type="noConversion"/>
  <pageMargins left="0.70866141732283472" right="0.51181102362204722" top="0.35433070866141736" bottom="0.35433070866141736" header="0.31496062992125984" footer="0.31496062992125984"/>
  <pageSetup paperSize="9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</sheetPr>
  <dimension ref="B1:M84"/>
  <sheetViews>
    <sheetView topLeftCell="A93" zoomScale="115" zoomScaleNormal="115" workbookViewId="0">
      <selection activeCell="E106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5.85546875" style="62" customWidth="1"/>
    <col min="9" max="9" width="9.140625" style="62"/>
    <col min="10" max="10" width="13.5703125" style="62" customWidth="1"/>
    <col min="11" max="11" width="56" style="62" customWidth="1"/>
    <col min="12" max="12" width="18.42578125" style="62" bestFit="1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3" spans="2:13" ht="18">
      <c r="C3" s="66" t="str">
        <f>'Фрунзенская 4а'!$C$5</f>
        <v>Отчёт о проделанной работе за 2018 год</v>
      </c>
      <c r="D3" s="67"/>
    </row>
    <row r="4" spans="2:13" ht="18">
      <c r="C4" s="66" t="s">
        <v>29</v>
      </c>
      <c r="D4" s="67"/>
    </row>
    <row r="5" spans="2:13" ht="18.75">
      <c r="C5" s="68" t="s">
        <v>30</v>
      </c>
      <c r="D5" s="69" t="s">
        <v>65</v>
      </c>
      <c r="E5" s="69"/>
      <c r="I5" s="244" t="s">
        <v>95</v>
      </c>
      <c r="J5" s="202">
        <v>42461</v>
      </c>
    </row>
    <row r="6" spans="2:13" ht="15.75">
      <c r="C6" s="70" t="s">
        <v>31</v>
      </c>
      <c r="D6" s="71" t="s">
        <v>47</v>
      </c>
      <c r="E6" s="68">
        <v>851</v>
      </c>
    </row>
    <row r="7" spans="2:13" ht="15.75">
      <c r="C7" s="70" t="s">
        <v>32</v>
      </c>
      <c r="D7" s="71" t="s">
        <v>48</v>
      </c>
      <c r="E7" s="245">
        <v>14</v>
      </c>
      <c r="F7" s="62">
        <v>13.09</v>
      </c>
      <c r="I7" s="72" t="s">
        <v>81</v>
      </c>
      <c r="J7" s="72"/>
      <c r="K7" s="62">
        <f>E6*(E7-1.7)</f>
        <v>10467.300000000001</v>
      </c>
      <c r="L7" s="74"/>
    </row>
    <row r="8" spans="2:13" ht="15.75">
      <c r="C8" s="70" t="s">
        <v>434</v>
      </c>
      <c r="D8" s="71" t="s">
        <v>48</v>
      </c>
      <c r="E8" s="245">
        <f>E7-1.7</f>
        <v>12.3</v>
      </c>
      <c r="I8" s="75"/>
      <c r="J8" s="75"/>
      <c r="L8" s="74"/>
    </row>
    <row r="9" spans="2:13" ht="15.75">
      <c r="C9" s="76" t="s">
        <v>33</v>
      </c>
      <c r="D9" s="77" t="str">
        <f>'Фрунзенская 4а'!D11</f>
        <v>январь- декабрь 2018 г., руб.</v>
      </c>
      <c r="E9" s="78">
        <f>K7*9+E6*F7*3</f>
        <v>127624.47000000002</v>
      </c>
      <c r="I9" s="79" t="s">
        <v>82</v>
      </c>
      <c r="J9" s="79"/>
      <c r="K9" s="186">
        <f>21352.46-10467.3</f>
        <v>10885.16</v>
      </c>
      <c r="L9" s="74"/>
    </row>
    <row r="10" spans="2:13" ht="15.75" customHeight="1" thickBot="1">
      <c r="C10" s="76" t="s">
        <v>34</v>
      </c>
      <c r="D10" s="77" t="str">
        <f>'Фрунзенская 4а'!D12</f>
        <v>январь- декабрь 2018 г., руб.</v>
      </c>
      <c r="E10" s="78">
        <f>E9-K9</f>
        <v>116739.31000000001</v>
      </c>
      <c r="I10" s="81" t="s">
        <v>83</v>
      </c>
      <c r="J10" s="81"/>
      <c r="K10" s="64">
        <f>22461.66-10467.3</f>
        <v>11994.36</v>
      </c>
      <c r="L10" s="74"/>
    </row>
    <row r="11" spans="2:13" ht="19.5" hidden="1" thickBot="1">
      <c r="C11" s="83"/>
      <c r="D11" s="84"/>
      <c r="I11" s="85" t="str">
        <f>D5</f>
        <v>п.Ишня, ул. Мелиораторов, дом 7а</v>
      </c>
      <c r="J11" s="85"/>
      <c r="K11" s="85"/>
      <c r="L11" s="85"/>
      <c r="M11" s="86"/>
    </row>
    <row r="12" spans="2:13" ht="15.75" thickBot="1">
      <c r="B12" s="87" t="s">
        <v>35</v>
      </c>
      <c r="C12" s="88" t="s">
        <v>36</v>
      </c>
      <c r="D12" s="89" t="s">
        <v>37</v>
      </c>
      <c r="E12" s="88" t="s">
        <v>38</v>
      </c>
      <c r="I12" s="204" t="s">
        <v>54</v>
      </c>
      <c r="J12" s="204" t="s">
        <v>55</v>
      </c>
      <c r="K12" s="204" t="s">
        <v>52</v>
      </c>
      <c r="L12" s="204" t="s">
        <v>53</v>
      </c>
      <c r="M12" s="205" t="s">
        <v>90</v>
      </c>
    </row>
    <row r="13" spans="2:13" ht="45.75" customHeight="1">
      <c r="B13" s="93" t="s">
        <v>39</v>
      </c>
      <c r="C13" s="94" t="s">
        <v>7</v>
      </c>
      <c r="D13" s="95"/>
      <c r="E13" s="96">
        <f>E9/F26*F13</f>
        <v>31957.997365853666</v>
      </c>
      <c r="F13" s="187">
        <v>3.08</v>
      </c>
      <c r="I13" s="98">
        <v>183</v>
      </c>
      <c r="J13" s="99">
        <v>43131</v>
      </c>
      <c r="K13" s="100" t="s">
        <v>450</v>
      </c>
      <c r="L13" s="101"/>
      <c r="M13" s="101"/>
    </row>
    <row r="14" spans="2:13" ht="60" customHeight="1" thickBot="1">
      <c r="B14" s="102"/>
      <c r="C14" s="103" t="s">
        <v>458</v>
      </c>
      <c r="D14" s="104"/>
      <c r="E14" s="105"/>
      <c r="F14" s="106"/>
      <c r="I14" s="98">
        <v>178</v>
      </c>
      <c r="J14" s="107">
        <v>43130</v>
      </c>
      <c r="K14" s="100" t="s">
        <v>450</v>
      </c>
      <c r="L14" s="246"/>
      <c r="M14" s="246"/>
    </row>
    <row r="15" spans="2:13" ht="48" customHeight="1">
      <c r="B15" s="93" t="s">
        <v>40</v>
      </c>
      <c r="C15" s="94" t="s">
        <v>44</v>
      </c>
      <c r="D15" s="108"/>
      <c r="E15" s="109">
        <f>E16+E17+E18+E19+E20</f>
        <v>25213.614804878052</v>
      </c>
      <c r="F15" s="110">
        <f>F16+F17+F18+F19+F20</f>
        <v>2.4300000000000002</v>
      </c>
      <c r="I15" s="98">
        <v>101</v>
      </c>
      <c r="J15" s="107">
        <v>43122</v>
      </c>
      <c r="K15" s="100" t="s">
        <v>450</v>
      </c>
      <c r="L15" s="101"/>
      <c r="M15" s="101"/>
    </row>
    <row r="16" spans="2:13" ht="47.25">
      <c r="B16" s="111"/>
      <c r="C16" s="112" t="s">
        <v>45</v>
      </c>
      <c r="D16" s="113" t="s">
        <v>73</v>
      </c>
      <c r="E16" s="114">
        <f>E9/F26*F16</f>
        <v>14526.362439024393</v>
      </c>
      <c r="F16" s="115">
        <v>1.4</v>
      </c>
      <c r="I16" s="98">
        <v>74</v>
      </c>
      <c r="J16" s="107">
        <v>43111</v>
      </c>
      <c r="K16" s="100" t="s">
        <v>144</v>
      </c>
      <c r="L16" s="101"/>
      <c r="M16" s="101"/>
    </row>
    <row r="17" spans="2:13" ht="40.5" customHeight="1">
      <c r="B17" s="111"/>
      <c r="C17" s="112" t="s">
        <v>10</v>
      </c>
      <c r="D17" s="116"/>
      <c r="E17" s="114">
        <f>E9/F25*F17</f>
        <v>0</v>
      </c>
      <c r="F17" s="115">
        <v>0</v>
      </c>
      <c r="I17" s="152">
        <v>52</v>
      </c>
      <c r="J17" s="173">
        <v>43111</v>
      </c>
      <c r="K17" s="100" t="s">
        <v>161</v>
      </c>
      <c r="L17" s="101">
        <v>2</v>
      </c>
      <c r="M17" s="135"/>
    </row>
    <row r="18" spans="2:13" ht="68.25" customHeight="1">
      <c r="B18" s="111"/>
      <c r="C18" s="112" t="s">
        <v>11</v>
      </c>
      <c r="D18" s="116" t="s">
        <v>50</v>
      </c>
      <c r="E18" s="114">
        <f>E9/F26*F18</f>
        <v>0</v>
      </c>
      <c r="F18" s="115"/>
      <c r="I18" s="98">
        <v>90</v>
      </c>
      <c r="J18" s="99">
        <v>43119</v>
      </c>
      <c r="K18" s="117" t="s">
        <v>89</v>
      </c>
      <c r="L18" s="101">
        <v>3</v>
      </c>
      <c r="M18" s="101"/>
    </row>
    <row r="19" spans="2:13" ht="45">
      <c r="B19" s="111"/>
      <c r="C19" s="112" t="s">
        <v>12</v>
      </c>
      <c r="D19" s="116" t="s">
        <v>74</v>
      </c>
      <c r="E19" s="114">
        <f>E9/F26*F19</f>
        <v>6018.0644390243915</v>
      </c>
      <c r="F19" s="115">
        <v>0.57999999999999996</v>
      </c>
      <c r="I19" s="98">
        <v>102</v>
      </c>
      <c r="J19" s="107" t="s">
        <v>162</v>
      </c>
      <c r="K19" s="100" t="s">
        <v>163</v>
      </c>
      <c r="L19" s="101"/>
      <c r="M19" s="101"/>
    </row>
    <row r="20" spans="2:13" ht="33" customHeight="1" thickBot="1">
      <c r="B20" s="102"/>
      <c r="C20" s="118" t="s">
        <v>13</v>
      </c>
      <c r="D20" s="119" t="s">
        <v>51</v>
      </c>
      <c r="E20" s="114">
        <f>E9/F26*F20</f>
        <v>4669.1879268292696</v>
      </c>
      <c r="F20" s="121">
        <v>0.45</v>
      </c>
      <c r="I20" s="98">
        <v>73</v>
      </c>
      <c r="J20" s="99">
        <v>43116</v>
      </c>
      <c r="K20" s="100" t="s">
        <v>164</v>
      </c>
      <c r="L20" s="101"/>
      <c r="M20" s="101"/>
    </row>
    <row r="21" spans="2:13" ht="44.25" customHeight="1">
      <c r="B21" s="111">
        <v>3</v>
      </c>
      <c r="C21" s="122" t="s">
        <v>14</v>
      </c>
      <c r="D21" s="123" t="s">
        <v>75</v>
      </c>
      <c r="E21" s="124">
        <f>E9/F26*F21</f>
        <v>19195.550365853665</v>
      </c>
      <c r="F21" s="125">
        <v>1.85</v>
      </c>
      <c r="I21" s="98"/>
      <c r="J21" s="99">
        <v>43124</v>
      </c>
      <c r="K21" s="100" t="s">
        <v>146</v>
      </c>
      <c r="L21" s="101"/>
      <c r="M21" s="101"/>
    </row>
    <row r="22" spans="2:13" ht="48" thickBot="1">
      <c r="B22" s="111"/>
      <c r="C22" s="126"/>
      <c r="D22" s="127"/>
      <c r="E22" s="128"/>
      <c r="F22" s="129"/>
      <c r="I22" s="98"/>
      <c r="J22" s="107">
        <v>43152</v>
      </c>
      <c r="K22" s="100" t="s">
        <v>451</v>
      </c>
      <c r="L22" s="101"/>
      <c r="M22" s="101"/>
    </row>
    <row r="23" spans="2:13" ht="60.75" thickBot="1">
      <c r="B23" s="130">
        <v>4</v>
      </c>
      <c r="C23" s="131" t="s">
        <v>16</v>
      </c>
      <c r="D23" s="132" t="s">
        <v>76</v>
      </c>
      <c r="E23" s="133">
        <f>E9/F26*F23</f>
        <v>10791.012097560979</v>
      </c>
      <c r="F23" s="134">
        <v>1.04</v>
      </c>
      <c r="I23" s="98">
        <v>240</v>
      </c>
      <c r="J23" s="99">
        <v>43138</v>
      </c>
      <c r="K23" s="117" t="s">
        <v>151</v>
      </c>
      <c r="L23" s="101">
        <v>15</v>
      </c>
      <c r="M23" s="101"/>
    </row>
    <row r="24" spans="2:13" ht="60.75" thickBot="1">
      <c r="B24" s="136">
        <v>5</v>
      </c>
      <c r="C24" s="137" t="s">
        <v>537</v>
      </c>
      <c r="D24" s="138" t="s">
        <v>77</v>
      </c>
      <c r="E24" s="139">
        <f>E9/F26*F24</f>
        <v>12658.687268292686</v>
      </c>
      <c r="F24" s="134">
        <v>1.22</v>
      </c>
      <c r="I24" s="140">
        <v>229</v>
      </c>
      <c r="J24" s="141">
        <v>43137</v>
      </c>
      <c r="K24" s="100" t="s">
        <v>451</v>
      </c>
      <c r="L24" s="101"/>
      <c r="M24" s="101"/>
    </row>
    <row r="25" spans="2:13" ht="60.75" thickBot="1">
      <c r="B25" s="130">
        <v>6</v>
      </c>
      <c r="C25" s="131" t="s">
        <v>476</v>
      </c>
      <c r="D25" s="132" t="s">
        <v>49</v>
      </c>
      <c r="E25" s="133">
        <f>E9/F26*F25</f>
        <v>27807.608097560984</v>
      </c>
      <c r="F25" s="134">
        <v>2.68</v>
      </c>
      <c r="I25" s="140">
        <v>212</v>
      </c>
      <c r="J25" s="144">
        <v>43135</v>
      </c>
      <c r="K25" s="100" t="s">
        <v>451</v>
      </c>
      <c r="L25" s="190"/>
      <c r="M25" s="190"/>
    </row>
    <row r="26" spans="2:13" ht="48" thickBot="1">
      <c r="B26" s="136"/>
      <c r="C26" s="145" t="s">
        <v>19</v>
      </c>
      <c r="D26" s="146"/>
      <c r="E26" s="139">
        <f>E13+E15+E21+E23+E24+E25</f>
        <v>127624.47000000003</v>
      </c>
      <c r="F26" s="134">
        <f>F13+F15+F21+F23+F24+F25</f>
        <v>12.299999999999999</v>
      </c>
      <c r="I26" s="140">
        <v>349</v>
      </c>
      <c r="J26" s="144">
        <v>43164</v>
      </c>
      <c r="K26" s="100" t="s">
        <v>451</v>
      </c>
      <c r="L26" s="190"/>
      <c r="M26" s="190"/>
    </row>
    <row r="27" spans="2:13" ht="48" thickBot="1">
      <c r="B27" s="130">
        <v>7</v>
      </c>
      <c r="C27" s="131" t="s">
        <v>20</v>
      </c>
      <c r="D27" s="147" t="s">
        <v>536</v>
      </c>
      <c r="E27" s="133">
        <f>E6*F27*12</f>
        <v>17360.400000000001</v>
      </c>
      <c r="F27" s="134">
        <v>1.7</v>
      </c>
      <c r="I27" s="140">
        <v>448</v>
      </c>
      <c r="J27" s="144">
        <v>43172</v>
      </c>
      <c r="K27" s="100" t="s">
        <v>450</v>
      </c>
      <c r="L27" s="190"/>
      <c r="M27" s="190"/>
    </row>
    <row r="28" spans="2:13" ht="17.25" thickBot="1">
      <c r="B28" s="148"/>
      <c r="C28" s="149" t="s">
        <v>41</v>
      </c>
      <c r="D28" s="150"/>
      <c r="E28" s="151">
        <f>E26+E27</f>
        <v>144984.87000000002</v>
      </c>
      <c r="F28" s="134">
        <f>F27+F26</f>
        <v>13.999999999999998</v>
      </c>
      <c r="I28" s="140"/>
      <c r="J28" s="159"/>
      <c r="K28" s="100" t="s">
        <v>191</v>
      </c>
      <c r="L28" s="190"/>
      <c r="M28" s="190"/>
    </row>
    <row r="29" spans="2:13" ht="15.75">
      <c r="I29" s="140">
        <v>439</v>
      </c>
      <c r="J29" s="159">
        <v>43182</v>
      </c>
      <c r="K29" s="209" t="s">
        <v>202</v>
      </c>
      <c r="L29" s="190">
        <v>7</v>
      </c>
      <c r="M29" s="190"/>
    </row>
    <row r="30" spans="2:13" ht="15.75">
      <c r="B30" s="156" t="s">
        <v>84</v>
      </c>
      <c r="C30" s="156"/>
      <c r="D30" s="156"/>
      <c r="E30" s="195">
        <v>7.9</v>
      </c>
      <c r="F30" s="158"/>
      <c r="I30" s="140">
        <v>420</v>
      </c>
      <c r="J30" s="159">
        <v>43178</v>
      </c>
      <c r="K30" s="220" t="s">
        <v>148</v>
      </c>
      <c r="L30" s="190">
        <v>13</v>
      </c>
      <c r="M30" s="190"/>
    </row>
    <row r="31" spans="2:13" ht="18.75">
      <c r="B31" s="161" t="s">
        <v>79</v>
      </c>
      <c r="C31" s="161"/>
      <c r="D31" s="161"/>
      <c r="E31" s="196">
        <f>K10</f>
        <v>11994.36</v>
      </c>
      <c r="I31" s="140" t="s">
        <v>203</v>
      </c>
      <c r="J31" s="159">
        <v>43185</v>
      </c>
      <c r="K31" s="209" t="s">
        <v>204</v>
      </c>
      <c r="L31" s="190">
        <v>5</v>
      </c>
      <c r="M31" s="190"/>
    </row>
    <row r="32" spans="2:13" ht="15.75">
      <c r="D32" s="163"/>
      <c r="E32" s="163"/>
      <c r="I32" s="140" t="s">
        <v>210</v>
      </c>
      <c r="J32" s="159">
        <v>43208</v>
      </c>
      <c r="K32" s="209" t="s">
        <v>211</v>
      </c>
      <c r="L32" s="190">
        <v>10</v>
      </c>
      <c r="M32" s="190"/>
    </row>
    <row r="33" spans="4:13" ht="63">
      <c r="I33" s="140">
        <v>555</v>
      </c>
      <c r="J33" s="159">
        <v>43202</v>
      </c>
      <c r="K33" s="160" t="s">
        <v>453</v>
      </c>
      <c r="L33" s="190"/>
      <c r="M33" s="190"/>
    </row>
    <row r="34" spans="4:13" ht="15.75">
      <c r="I34" s="140"/>
      <c r="J34" s="159"/>
      <c r="K34" s="100" t="s">
        <v>213</v>
      </c>
      <c r="L34" s="190"/>
      <c r="M34" s="190"/>
    </row>
    <row r="35" spans="4:13" ht="15.75">
      <c r="D35" s="163" t="s">
        <v>80</v>
      </c>
      <c r="E35" s="163"/>
      <c r="I35" s="140">
        <v>606</v>
      </c>
      <c r="J35" s="159">
        <v>43209</v>
      </c>
      <c r="K35" s="193" t="s">
        <v>223</v>
      </c>
      <c r="L35" s="190">
        <v>10</v>
      </c>
      <c r="M35" s="190"/>
    </row>
    <row r="36" spans="4:13" ht="15.75">
      <c r="I36" s="172">
        <v>607</v>
      </c>
      <c r="J36" s="159">
        <v>43210</v>
      </c>
      <c r="K36" s="191" t="s">
        <v>218</v>
      </c>
      <c r="L36" s="190"/>
      <c r="M36" s="190"/>
    </row>
    <row r="37" spans="4:13" ht="15.75">
      <c r="I37" s="140">
        <v>575</v>
      </c>
      <c r="J37" s="159">
        <v>43207</v>
      </c>
      <c r="K37" s="193" t="s">
        <v>224</v>
      </c>
      <c r="L37" s="190">
        <v>10</v>
      </c>
      <c r="M37" s="190"/>
    </row>
    <row r="38" spans="4:13" ht="15.75">
      <c r="I38" s="140">
        <v>525</v>
      </c>
      <c r="J38" s="159">
        <v>43195</v>
      </c>
      <c r="K38" s="209" t="s">
        <v>225</v>
      </c>
      <c r="L38" s="190"/>
      <c r="M38" s="190"/>
    </row>
    <row r="39" spans="4:13" ht="63">
      <c r="I39" s="140">
        <v>717</v>
      </c>
      <c r="J39" s="159">
        <v>43233</v>
      </c>
      <c r="K39" s="160" t="s">
        <v>453</v>
      </c>
      <c r="L39" s="190"/>
      <c r="M39" s="190"/>
    </row>
    <row r="40" spans="4:13" ht="15.75">
      <c r="I40" s="140">
        <v>736</v>
      </c>
      <c r="J40" s="159">
        <v>43243</v>
      </c>
      <c r="K40" s="209" t="s">
        <v>125</v>
      </c>
      <c r="L40" s="190">
        <v>1</v>
      </c>
      <c r="M40" s="190"/>
    </row>
    <row r="41" spans="4:13" ht="15.75">
      <c r="I41" s="140">
        <v>778</v>
      </c>
      <c r="J41" s="159">
        <v>43251</v>
      </c>
      <c r="K41" s="209" t="s">
        <v>241</v>
      </c>
      <c r="L41" s="190">
        <v>7</v>
      </c>
      <c r="M41" s="190"/>
    </row>
    <row r="42" spans="4:13" ht="15.75">
      <c r="I42" s="140"/>
      <c r="J42" s="159"/>
      <c r="K42" s="168" t="s">
        <v>253</v>
      </c>
      <c r="L42" s="190"/>
      <c r="M42" s="190"/>
    </row>
    <row r="43" spans="4:13" ht="15.75">
      <c r="I43" s="140">
        <v>888</v>
      </c>
      <c r="J43" s="159">
        <v>43275</v>
      </c>
      <c r="K43" s="209" t="s">
        <v>241</v>
      </c>
      <c r="L43" s="190">
        <v>7</v>
      </c>
      <c r="M43" s="190"/>
    </row>
    <row r="44" spans="4:13" ht="15.75">
      <c r="I44" s="140">
        <v>811</v>
      </c>
      <c r="J44" s="159">
        <v>43257</v>
      </c>
      <c r="K44" s="209" t="s">
        <v>241</v>
      </c>
      <c r="L44" s="190">
        <v>7</v>
      </c>
      <c r="M44" s="190"/>
    </row>
    <row r="45" spans="4:13" ht="15.75">
      <c r="I45" s="140">
        <v>804</v>
      </c>
      <c r="J45" s="159">
        <v>43257</v>
      </c>
      <c r="K45" s="209" t="s">
        <v>268</v>
      </c>
      <c r="L45" s="190" t="s">
        <v>269</v>
      </c>
      <c r="M45" s="190"/>
    </row>
    <row r="46" spans="4:13" ht="15.75">
      <c r="I46" s="140">
        <v>799</v>
      </c>
      <c r="J46" s="159">
        <v>43256</v>
      </c>
      <c r="K46" s="209" t="s">
        <v>264</v>
      </c>
      <c r="L46" s="190"/>
      <c r="M46" s="190"/>
    </row>
    <row r="47" spans="4:13" ht="15.75">
      <c r="I47" s="140">
        <v>790</v>
      </c>
      <c r="J47" s="159">
        <v>43253</v>
      </c>
      <c r="K47" s="209" t="s">
        <v>125</v>
      </c>
      <c r="L47" s="247">
        <v>43160</v>
      </c>
      <c r="M47" s="190"/>
    </row>
    <row r="48" spans="4:13" ht="15.75">
      <c r="I48" s="140"/>
      <c r="J48" s="159"/>
      <c r="K48" s="168" t="s">
        <v>276</v>
      </c>
      <c r="L48" s="190"/>
      <c r="M48" s="190"/>
    </row>
    <row r="49" spans="9:13" ht="31.5">
      <c r="I49" s="140"/>
      <c r="J49" s="159">
        <v>43328</v>
      </c>
      <c r="K49" s="100" t="s">
        <v>146</v>
      </c>
      <c r="L49" s="190"/>
      <c r="M49" s="190"/>
    </row>
    <row r="50" spans="9:13" ht="15.75">
      <c r="I50" s="140">
        <v>1085</v>
      </c>
      <c r="J50" s="159">
        <v>43308</v>
      </c>
      <c r="K50" s="160" t="s">
        <v>254</v>
      </c>
      <c r="L50" s="248" t="s">
        <v>292</v>
      </c>
      <c r="M50" s="248"/>
    </row>
    <row r="51" spans="9:13" ht="15.75">
      <c r="I51" s="140" t="s">
        <v>301</v>
      </c>
      <c r="J51" s="159">
        <v>43284</v>
      </c>
      <c r="K51" s="160" t="s">
        <v>302</v>
      </c>
      <c r="L51" s="248">
        <v>2</v>
      </c>
      <c r="M51" s="248"/>
    </row>
    <row r="52" spans="9:13" ht="31.5">
      <c r="I52" s="140"/>
      <c r="J52" s="173">
        <v>43328</v>
      </c>
      <c r="K52" s="100" t="s">
        <v>146</v>
      </c>
      <c r="L52" s="248"/>
      <c r="M52" s="248"/>
    </row>
    <row r="53" spans="9:13" ht="15.75">
      <c r="I53" s="140"/>
      <c r="J53" s="159"/>
      <c r="K53" s="168" t="s">
        <v>319</v>
      </c>
      <c r="L53" s="248"/>
      <c r="M53" s="248"/>
    </row>
    <row r="54" spans="9:13" ht="15.75">
      <c r="I54" s="140"/>
      <c r="J54" s="159"/>
      <c r="K54" s="168" t="s">
        <v>320</v>
      </c>
      <c r="L54" s="248"/>
      <c r="M54" s="248"/>
    </row>
    <row r="55" spans="9:13" ht="15.75">
      <c r="I55" s="140">
        <v>1246</v>
      </c>
      <c r="J55" s="159">
        <v>43349</v>
      </c>
      <c r="K55" s="168" t="s">
        <v>335</v>
      </c>
      <c r="L55" s="248" t="s">
        <v>336</v>
      </c>
      <c r="M55" s="248"/>
    </row>
    <row r="56" spans="9:13" ht="15.75">
      <c r="I56" s="140">
        <v>1312</v>
      </c>
      <c r="J56" s="159">
        <v>43367</v>
      </c>
      <c r="K56" s="168" t="s">
        <v>337</v>
      </c>
      <c r="L56" s="248">
        <v>3</v>
      </c>
      <c r="M56" s="248"/>
    </row>
    <row r="57" spans="9:13" ht="15.75">
      <c r="I57" s="140">
        <v>1303</v>
      </c>
      <c r="J57" s="159">
        <v>43362</v>
      </c>
      <c r="K57" s="168" t="s">
        <v>338</v>
      </c>
      <c r="L57" s="248">
        <v>3</v>
      </c>
      <c r="M57" s="248"/>
    </row>
    <row r="58" spans="9:13" ht="15.75">
      <c r="I58" s="140"/>
      <c r="J58" s="159"/>
      <c r="K58" s="168" t="s">
        <v>368</v>
      </c>
      <c r="L58" s="248"/>
      <c r="M58" s="248"/>
    </row>
    <row r="59" spans="9:13" ht="31.5">
      <c r="I59" s="140"/>
      <c r="J59" s="174" t="s">
        <v>370</v>
      </c>
      <c r="K59" s="175" t="s">
        <v>371</v>
      </c>
      <c r="L59" s="248"/>
      <c r="M59" s="248"/>
    </row>
    <row r="60" spans="9:13" ht="15.75">
      <c r="I60" s="140"/>
      <c r="J60" s="159"/>
      <c r="K60" s="168" t="s">
        <v>376</v>
      </c>
      <c r="L60" s="248"/>
      <c r="M60" s="248"/>
    </row>
    <row r="61" spans="9:13" ht="15.75">
      <c r="I61" s="140">
        <v>1472</v>
      </c>
      <c r="J61" s="159">
        <v>43390</v>
      </c>
      <c r="K61" s="168" t="s">
        <v>125</v>
      </c>
      <c r="L61" s="248">
        <v>1</v>
      </c>
      <c r="M61" s="248"/>
    </row>
    <row r="62" spans="9:13" ht="15.75">
      <c r="I62" s="140">
        <v>1609</v>
      </c>
      <c r="J62" s="159">
        <v>43412</v>
      </c>
      <c r="K62" s="168" t="s">
        <v>405</v>
      </c>
      <c r="L62" s="248">
        <v>13</v>
      </c>
      <c r="M62" s="248"/>
    </row>
    <row r="63" spans="9:13" ht="15.75">
      <c r="I63" s="140"/>
      <c r="J63" s="159"/>
      <c r="K63" s="168" t="s">
        <v>420</v>
      </c>
      <c r="L63" s="248"/>
      <c r="M63" s="248"/>
    </row>
    <row r="64" spans="9:13" ht="78.75">
      <c r="I64" s="190"/>
      <c r="J64" s="159">
        <v>43405</v>
      </c>
      <c r="K64" s="100" t="s">
        <v>430</v>
      </c>
      <c r="L64" s="248"/>
      <c r="M64" s="248"/>
    </row>
    <row r="65" spans="9:13" ht="15.75">
      <c r="I65" s="190"/>
      <c r="J65" s="159"/>
      <c r="K65" s="168" t="s">
        <v>497</v>
      </c>
      <c r="L65" s="248"/>
      <c r="M65" s="248"/>
    </row>
    <row r="66" spans="9:13" ht="15.75">
      <c r="I66" s="190"/>
      <c r="J66" s="159"/>
      <c r="K66" s="168"/>
      <c r="L66" s="248"/>
      <c r="M66" s="248"/>
    </row>
    <row r="67" spans="9:13" ht="15.75">
      <c r="I67" s="190"/>
      <c r="J67" s="159"/>
      <c r="K67" s="160"/>
      <c r="L67" s="248"/>
      <c r="M67" s="248"/>
    </row>
    <row r="68" spans="9:13" ht="15.75">
      <c r="I68" s="190"/>
      <c r="J68" s="159"/>
      <c r="K68" s="160"/>
      <c r="L68" s="248"/>
      <c r="M68" s="248"/>
    </row>
    <row r="69" spans="9:13" ht="31.5">
      <c r="I69" s="154"/>
      <c r="J69" s="155"/>
      <c r="K69" s="178" t="s">
        <v>126</v>
      </c>
      <c r="L69" s="100" t="s">
        <v>119</v>
      </c>
      <c r="M69" s="135"/>
    </row>
    <row r="70" spans="9:13" ht="31.5">
      <c r="I70" s="135"/>
      <c r="J70" s="179"/>
      <c r="K70" s="180" t="s">
        <v>96</v>
      </c>
      <c r="L70" s="181" t="s">
        <v>97</v>
      </c>
      <c r="M70" s="135"/>
    </row>
    <row r="71" spans="9:13" ht="78.75">
      <c r="I71" s="135"/>
      <c r="J71" s="179"/>
      <c r="K71" s="181" t="s">
        <v>526</v>
      </c>
      <c r="L71" s="181" t="s">
        <v>99</v>
      </c>
      <c r="M71" s="135"/>
    </row>
    <row r="72" spans="9:13" ht="94.5">
      <c r="I72" s="135"/>
      <c r="J72" s="179" t="s">
        <v>124</v>
      </c>
      <c r="K72" s="182" t="s">
        <v>527</v>
      </c>
      <c r="L72" s="100" t="s">
        <v>119</v>
      </c>
      <c r="M72" s="135"/>
    </row>
    <row r="73" spans="9:13" ht="63">
      <c r="I73" s="135"/>
      <c r="J73" s="179" t="s">
        <v>123</v>
      </c>
      <c r="K73" s="182" t="s">
        <v>101</v>
      </c>
      <c r="L73" s="100" t="s">
        <v>119</v>
      </c>
      <c r="M73" s="135"/>
    </row>
    <row r="74" spans="9:13" ht="78.75">
      <c r="I74" s="135"/>
      <c r="J74" s="179"/>
      <c r="K74" s="182" t="s">
        <v>528</v>
      </c>
      <c r="L74" s="100" t="s">
        <v>119</v>
      </c>
      <c r="M74" s="135"/>
    </row>
    <row r="75" spans="9:13" ht="31.5">
      <c r="I75" s="135"/>
      <c r="J75" s="179"/>
      <c r="K75" s="182" t="s">
        <v>529</v>
      </c>
      <c r="L75" s="175" t="s">
        <v>122</v>
      </c>
      <c r="M75" s="135"/>
    </row>
    <row r="76" spans="9:13" ht="31.5">
      <c r="I76" s="135"/>
      <c r="J76" s="179"/>
      <c r="K76" s="181" t="s">
        <v>109</v>
      </c>
      <c r="L76" s="181" t="s">
        <v>110</v>
      </c>
      <c r="M76" s="100"/>
    </row>
    <row r="77" spans="9:13" ht="47.25">
      <c r="I77" s="135"/>
      <c r="J77" s="179"/>
      <c r="K77" s="182" t="s">
        <v>111</v>
      </c>
      <c r="L77" s="100" t="s">
        <v>104</v>
      </c>
      <c r="M77" s="175"/>
    </row>
    <row r="78" spans="9:13" ht="47.25">
      <c r="I78" s="135"/>
      <c r="J78" s="179"/>
      <c r="K78" s="182" t="s">
        <v>103</v>
      </c>
      <c r="L78" s="100" t="s">
        <v>104</v>
      </c>
      <c r="M78" s="135"/>
    </row>
    <row r="79" spans="9:13" ht="47.25">
      <c r="I79" s="135"/>
      <c r="J79" s="179"/>
      <c r="K79" s="181" t="s">
        <v>105</v>
      </c>
      <c r="L79" s="181" t="s">
        <v>106</v>
      </c>
      <c r="M79" s="135"/>
    </row>
    <row r="80" spans="9:13" ht="47.25">
      <c r="I80" s="135"/>
      <c r="J80" s="179"/>
      <c r="K80" s="181" t="s">
        <v>107</v>
      </c>
      <c r="L80" s="181" t="s">
        <v>108</v>
      </c>
      <c r="M80" s="135"/>
    </row>
    <row r="81" spans="9:13" ht="47.25">
      <c r="I81" s="135"/>
      <c r="J81" s="179"/>
      <c r="K81" s="181" t="s">
        <v>112</v>
      </c>
      <c r="L81" s="181" t="s">
        <v>113</v>
      </c>
      <c r="M81" s="135"/>
    </row>
    <row r="82" spans="9:13" ht="78.75">
      <c r="I82" s="135"/>
      <c r="J82" s="179"/>
      <c r="K82" s="181" t="s">
        <v>530</v>
      </c>
      <c r="L82" s="181" t="s">
        <v>115</v>
      </c>
      <c r="M82" s="135"/>
    </row>
    <row r="83" spans="9:13" ht="126">
      <c r="I83" s="135"/>
      <c r="J83" s="179"/>
      <c r="K83" s="184" t="s">
        <v>531</v>
      </c>
      <c r="L83" s="100" t="s">
        <v>117</v>
      </c>
      <c r="M83" s="135"/>
    </row>
    <row r="84" spans="9:13" ht="15.75">
      <c r="I84" s="135"/>
      <c r="J84" s="185"/>
      <c r="K84" s="181" t="s">
        <v>118</v>
      </c>
      <c r="L84" s="181" t="s">
        <v>120</v>
      </c>
      <c r="M84" s="135"/>
    </row>
  </sheetData>
  <sheetProtection sheet="1" objects="1" scenarios="1"/>
  <mergeCells count="20">
    <mergeCell ref="B15:B20"/>
    <mergeCell ref="C3:D3"/>
    <mergeCell ref="C4:D4"/>
    <mergeCell ref="D5:E5"/>
    <mergeCell ref="B31:D31"/>
    <mergeCell ref="B13:B14"/>
    <mergeCell ref="B21:B22"/>
    <mergeCell ref="C21:C22"/>
    <mergeCell ref="D21:D22"/>
    <mergeCell ref="B30:D30"/>
    <mergeCell ref="D35:E35"/>
    <mergeCell ref="I7:J7"/>
    <mergeCell ref="I9:J9"/>
    <mergeCell ref="I11:L11"/>
    <mergeCell ref="E21:E22"/>
    <mergeCell ref="D32:E32"/>
    <mergeCell ref="C13:D13"/>
    <mergeCell ref="E13:E14"/>
    <mergeCell ref="C14:D14"/>
    <mergeCell ref="C15:D15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B1:M74"/>
  <sheetViews>
    <sheetView zoomScale="115" zoomScaleNormal="115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9.140625" style="62"/>
    <col min="7" max="8" width="4.42578125" style="62" customWidth="1"/>
    <col min="9" max="9" width="9.140625" style="62"/>
    <col min="10" max="10" width="12.140625" style="62" customWidth="1"/>
    <col min="11" max="11" width="65.5703125" style="62" customWidth="1"/>
    <col min="12" max="12" width="18.28515625" style="62" bestFit="1" customWidth="1"/>
    <col min="13" max="13" width="11.140625" style="62" bestFit="1" customWidth="1"/>
    <col min="14" max="16384" width="9.140625" style="62"/>
  </cols>
  <sheetData>
    <row r="1" spans="2:13" ht="28.5">
      <c r="C1" s="63" t="s">
        <v>42</v>
      </c>
      <c r="D1" s="64"/>
      <c r="E1" s="64"/>
    </row>
    <row r="2" spans="2:13">
      <c r="C2" s="62" t="s">
        <v>43</v>
      </c>
    </row>
    <row r="3" spans="2:13" ht="18">
      <c r="C3" s="66" t="str">
        <f>'Фрунзенская 4а'!$C$5</f>
        <v>Отчёт о проделанной работе за 2018 год</v>
      </c>
      <c r="D3" s="67"/>
    </row>
    <row r="4" spans="2:13" ht="18">
      <c r="C4" s="66" t="s">
        <v>29</v>
      </c>
      <c r="D4" s="67"/>
    </row>
    <row r="5" spans="2:13" ht="18.75">
      <c r="C5" s="68" t="s">
        <v>30</v>
      </c>
      <c r="D5" s="69" t="s">
        <v>64</v>
      </c>
      <c r="E5" s="69"/>
    </row>
    <row r="6" spans="2:13" ht="15.75">
      <c r="C6" s="70" t="s">
        <v>31</v>
      </c>
      <c r="D6" s="71" t="s">
        <v>47</v>
      </c>
      <c r="E6" s="68">
        <v>855.4</v>
      </c>
    </row>
    <row r="7" spans="2:13" ht="15.75">
      <c r="C7" s="70" t="s">
        <v>32</v>
      </c>
      <c r="D7" s="71" t="s">
        <v>48</v>
      </c>
      <c r="E7" s="68">
        <v>12.17</v>
      </c>
      <c r="I7" s="72" t="s">
        <v>81</v>
      </c>
      <c r="J7" s="72"/>
      <c r="K7" s="62">
        <f>E6*(E7-1.7)</f>
        <v>8956.0380000000005</v>
      </c>
      <c r="L7" s="74"/>
    </row>
    <row r="8" spans="2:13" ht="15.75">
      <c r="C8" s="70" t="s">
        <v>434</v>
      </c>
      <c r="D8" s="71" t="s">
        <v>48</v>
      </c>
      <c r="E8" s="68">
        <f>E7-1.7</f>
        <v>10.47</v>
      </c>
      <c r="I8" s="75"/>
      <c r="J8" s="75"/>
      <c r="L8" s="74"/>
    </row>
    <row r="9" spans="2:13" ht="15.75">
      <c r="C9" s="76" t="s">
        <v>33</v>
      </c>
      <c r="D9" s="77" t="str">
        <f>'Фрунзенская 4а'!D11</f>
        <v>январь- декабрь 2018 г., руб.</v>
      </c>
      <c r="E9" s="78">
        <f>K7*12</f>
        <v>107472.45600000001</v>
      </c>
      <c r="I9" s="79" t="s">
        <v>82</v>
      </c>
      <c r="J9" s="79"/>
      <c r="K9" s="186">
        <f>11198.64-8956.05</f>
        <v>2242.59</v>
      </c>
      <c r="L9" s="74"/>
    </row>
    <row r="10" spans="2:13" ht="15.75">
      <c r="C10" s="76" t="s">
        <v>34</v>
      </c>
      <c r="D10" s="77" t="str">
        <f>'Фрунзенская 4а'!D12</f>
        <v>январь- декабрь 2018 г., руб.</v>
      </c>
      <c r="E10" s="78">
        <f>E9-K9</f>
        <v>105229.86600000001</v>
      </c>
      <c r="I10" s="81" t="s">
        <v>83</v>
      </c>
      <c r="J10" s="81"/>
      <c r="K10" s="64">
        <f>12170.41-8956.05</f>
        <v>3214.3600000000006</v>
      </c>
      <c r="L10" s="74"/>
    </row>
    <row r="11" spans="2:13" ht="0.75" customHeight="1" thickBot="1">
      <c r="C11" s="83"/>
      <c r="D11" s="84"/>
      <c r="I11" s="85" t="str">
        <f>D5</f>
        <v>п.Ишня, ул. Мелиораторов, дом 5а</v>
      </c>
      <c r="J11" s="85"/>
      <c r="K11" s="85"/>
      <c r="L11" s="85"/>
      <c r="M11" s="86"/>
    </row>
    <row r="12" spans="2:13" ht="15.75" thickBot="1">
      <c r="B12" s="87" t="s">
        <v>35</v>
      </c>
      <c r="C12" s="88" t="s">
        <v>36</v>
      </c>
      <c r="D12" s="89" t="s">
        <v>37</v>
      </c>
      <c r="E12" s="88" t="s">
        <v>38</v>
      </c>
      <c r="I12" s="204" t="s">
        <v>54</v>
      </c>
      <c r="J12" s="204" t="s">
        <v>55</v>
      </c>
      <c r="K12" s="204" t="s">
        <v>52</v>
      </c>
      <c r="L12" s="204" t="s">
        <v>53</v>
      </c>
      <c r="M12" s="205" t="s">
        <v>90</v>
      </c>
    </row>
    <row r="13" spans="2:13" ht="47.25">
      <c r="B13" s="93" t="s">
        <v>39</v>
      </c>
      <c r="C13" s="94" t="s">
        <v>7</v>
      </c>
      <c r="D13" s="95"/>
      <c r="E13" s="96">
        <f>E9/F26*F13</f>
        <v>16731.624</v>
      </c>
      <c r="F13" s="187">
        <v>1.63</v>
      </c>
      <c r="I13" s="98">
        <v>183</v>
      </c>
      <c r="J13" s="99">
        <v>43131</v>
      </c>
      <c r="K13" s="100" t="s">
        <v>451</v>
      </c>
      <c r="L13" s="101"/>
      <c r="M13" s="101"/>
    </row>
    <row r="14" spans="2:13" ht="50.25" customHeight="1" thickBot="1">
      <c r="B14" s="102"/>
      <c r="C14" s="103" t="s">
        <v>459</v>
      </c>
      <c r="D14" s="104"/>
      <c r="E14" s="105"/>
      <c r="F14" s="106"/>
      <c r="I14" s="98">
        <v>178</v>
      </c>
      <c r="J14" s="107">
        <v>43130</v>
      </c>
      <c r="K14" s="100" t="s">
        <v>450</v>
      </c>
      <c r="L14" s="101"/>
      <c r="M14" s="101"/>
    </row>
    <row r="15" spans="2:13" ht="47.25" customHeight="1">
      <c r="B15" s="93" t="s">
        <v>40</v>
      </c>
      <c r="C15" s="94" t="s">
        <v>44</v>
      </c>
      <c r="D15" s="108"/>
      <c r="E15" s="109">
        <f>E16+E17+E18+E19+E20</f>
        <v>22890.504000000001</v>
      </c>
      <c r="F15" s="110">
        <f>F16+F17+F18+F19+F20</f>
        <v>2.23</v>
      </c>
      <c r="I15" s="98">
        <v>101</v>
      </c>
      <c r="J15" s="107">
        <v>43122</v>
      </c>
      <c r="K15" s="100" t="s">
        <v>451</v>
      </c>
      <c r="L15" s="101"/>
      <c r="M15" s="101"/>
    </row>
    <row r="16" spans="2:13" ht="47.25">
      <c r="B16" s="111"/>
      <c r="C16" s="112" t="s">
        <v>45</v>
      </c>
      <c r="D16" s="113" t="s">
        <v>73</v>
      </c>
      <c r="E16" s="114">
        <f>E9/F26*F16</f>
        <v>12317.76</v>
      </c>
      <c r="F16" s="115">
        <v>1.2</v>
      </c>
      <c r="I16" s="98">
        <v>74</v>
      </c>
      <c r="J16" s="107">
        <v>43111</v>
      </c>
      <c r="K16" s="100" t="s">
        <v>144</v>
      </c>
      <c r="L16" s="101"/>
      <c r="M16" s="135"/>
    </row>
    <row r="17" spans="2:13" ht="16.5">
      <c r="B17" s="111"/>
      <c r="C17" s="112" t="s">
        <v>10</v>
      </c>
      <c r="D17" s="116"/>
      <c r="E17" s="114">
        <f>E9/F25*F17</f>
        <v>0</v>
      </c>
      <c r="F17" s="115">
        <v>0</v>
      </c>
      <c r="I17" s="98">
        <v>56</v>
      </c>
      <c r="J17" s="99">
        <v>43112</v>
      </c>
      <c r="K17" s="117" t="s">
        <v>165</v>
      </c>
      <c r="L17" s="101">
        <v>17</v>
      </c>
      <c r="M17" s="101"/>
    </row>
    <row r="18" spans="2:13" ht="65.25" customHeight="1">
      <c r="B18" s="111"/>
      <c r="C18" s="112" t="s">
        <v>11</v>
      </c>
      <c r="D18" s="116" t="s">
        <v>50</v>
      </c>
      <c r="E18" s="114">
        <f>E9/F26*F18</f>
        <v>0</v>
      </c>
      <c r="F18" s="115"/>
      <c r="I18" s="98" t="s">
        <v>130</v>
      </c>
      <c r="J18" s="99">
        <v>43116</v>
      </c>
      <c r="K18" s="117" t="s">
        <v>166</v>
      </c>
      <c r="L18" s="101">
        <v>18</v>
      </c>
      <c r="M18" s="101"/>
    </row>
    <row r="19" spans="2:13" ht="45">
      <c r="B19" s="111"/>
      <c r="C19" s="112" t="s">
        <v>12</v>
      </c>
      <c r="D19" s="116" t="s">
        <v>74</v>
      </c>
      <c r="E19" s="114">
        <f>E9/F26*F19</f>
        <v>5953.5839999999998</v>
      </c>
      <c r="F19" s="115">
        <v>0.57999999999999996</v>
      </c>
      <c r="I19" s="98">
        <v>71</v>
      </c>
      <c r="J19" s="99">
        <v>43116</v>
      </c>
      <c r="K19" s="100" t="s">
        <v>132</v>
      </c>
      <c r="L19" s="101"/>
      <c r="M19" s="101"/>
    </row>
    <row r="20" spans="2:13" ht="33" customHeight="1" thickBot="1">
      <c r="B20" s="102"/>
      <c r="C20" s="118" t="s">
        <v>13</v>
      </c>
      <c r="D20" s="119" t="s">
        <v>51</v>
      </c>
      <c r="E20" s="114">
        <f>E9/F26*F20</f>
        <v>4619.1600000000008</v>
      </c>
      <c r="F20" s="121">
        <v>0.45</v>
      </c>
      <c r="I20" s="98"/>
      <c r="J20" s="99">
        <v>43124</v>
      </c>
      <c r="K20" s="100" t="s">
        <v>146</v>
      </c>
      <c r="L20" s="101"/>
      <c r="M20" s="101"/>
    </row>
    <row r="21" spans="2:13" ht="44.25" customHeight="1">
      <c r="B21" s="111">
        <v>3</v>
      </c>
      <c r="C21" s="122" t="s">
        <v>14</v>
      </c>
      <c r="D21" s="123" t="s">
        <v>75</v>
      </c>
      <c r="E21" s="124">
        <f>E9/F26*F21</f>
        <v>17963.400000000001</v>
      </c>
      <c r="F21" s="125">
        <v>1.75</v>
      </c>
      <c r="I21" s="98"/>
      <c r="J21" s="107">
        <v>43152</v>
      </c>
      <c r="K21" s="100" t="s">
        <v>451</v>
      </c>
      <c r="L21" s="101"/>
      <c r="M21" s="101"/>
    </row>
    <row r="22" spans="2:13" ht="17.25" thickBot="1">
      <c r="B22" s="111"/>
      <c r="C22" s="126"/>
      <c r="D22" s="127"/>
      <c r="E22" s="128"/>
      <c r="F22" s="129"/>
      <c r="I22" s="98">
        <v>241</v>
      </c>
      <c r="J22" s="99">
        <v>43138</v>
      </c>
      <c r="K22" s="100" t="s">
        <v>167</v>
      </c>
      <c r="L22" s="101">
        <v>6</v>
      </c>
      <c r="M22" s="101"/>
    </row>
    <row r="23" spans="2:13" ht="60.75" thickBot="1">
      <c r="B23" s="130">
        <v>4</v>
      </c>
      <c r="C23" s="131" t="s">
        <v>16</v>
      </c>
      <c r="D23" s="132" t="s">
        <v>76</v>
      </c>
      <c r="E23" s="133">
        <f>E9/F26*F23</f>
        <v>10675.392000000002</v>
      </c>
      <c r="F23" s="134">
        <v>1.04</v>
      </c>
      <c r="I23" s="140">
        <v>229</v>
      </c>
      <c r="J23" s="141">
        <v>43137</v>
      </c>
      <c r="K23" s="100" t="s">
        <v>450</v>
      </c>
      <c r="L23" s="101"/>
      <c r="M23" s="101"/>
    </row>
    <row r="24" spans="2:13" ht="60.75" thickBot="1">
      <c r="B24" s="136">
        <v>5</v>
      </c>
      <c r="C24" s="137" t="s">
        <v>537</v>
      </c>
      <c r="D24" s="138" t="s">
        <v>77</v>
      </c>
      <c r="E24" s="139">
        <f>E9/F26*F24</f>
        <v>12523.056</v>
      </c>
      <c r="F24" s="134">
        <v>1.22</v>
      </c>
      <c r="I24" s="140">
        <v>212</v>
      </c>
      <c r="J24" s="144">
        <v>43135</v>
      </c>
      <c r="K24" s="100" t="s">
        <v>451</v>
      </c>
      <c r="L24" s="190"/>
      <c r="M24" s="190"/>
    </row>
    <row r="25" spans="2:13" ht="60.75" thickBot="1">
      <c r="B25" s="130">
        <v>6</v>
      </c>
      <c r="C25" s="131" t="s">
        <v>476</v>
      </c>
      <c r="D25" s="132" t="s">
        <v>49</v>
      </c>
      <c r="E25" s="133">
        <f>E9/F26*F25</f>
        <v>26688.480000000003</v>
      </c>
      <c r="F25" s="134">
        <v>2.6</v>
      </c>
      <c r="I25" s="140">
        <v>349</v>
      </c>
      <c r="J25" s="144">
        <v>43164</v>
      </c>
      <c r="K25" s="100" t="s">
        <v>450</v>
      </c>
      <c r="L25" s="190"/>
      <c r="M25" s="190"/>
    </row>
    <row r="26" spans="2:13" ht="48" thickBot="1">
      <c r="B26" s="136"/>
      <c r="C26" s="145" t="s">
        <v>19</v>
      </c>
      <c r="D26" s="146"/>
      <c r="E26" s="139">
        <f>E13+E15+E21+E23+E24+E25</f>
        <v>107472.45600000001</v>
      </c>
      <c r="F26" s="134">
        <f>F13+F15+F21+F23+F24+F25</f>
        <v>10.469999999999999</v>
      </c>
      <c r="I26" s="140">
        <v>448</v>
      </c>
      <c r="J26" s="144">
        <v>43172</v>
      </c>
      <c r="K26" s="100" t="s">
        <v>451</v>
      </c>
      <c r="L26" s="177"/>
      <c r="M26" s="177"/>
    </row>
    <row r="27" spans="2:13" ht="17.25" thickBot="1">
      <c r="B27" s="130">
        <v>7</v>
      </c>
      <c r="C27" s="131" t="s">
        <v>20</v>
      </c>
      <c r="D27" s="147" t="s">
        <v>536</v>
      </c>
      <c r="E27" s="133">
        <f>E6*F27*12</f>
        <v>17450.159999999996</v>
      </c>
      <c r="F27" s="134">
        <v>1.7</v>
      </c>
      <c r="I27" s="98"/>
      <c r="J27" s="200"/>
      <c r="K27" s="100" t="s">
        <v>191</v>
      </c>
      <c r="L27" s="177"/>
      <c r="M27" s="177"/>
    </row>
    <row r="28" spans="2:13" ht="17.25" thickBot="1">
      <c r="B28" s="148"/>
      <c r="C28" s="149" t="s">
        <v>41</v>
      </c>
      <c r="D28" s="150"/>
      <c r="E28" s="151">
        <f>E26+E27</f>
        <v>124922.61600000001</v>
      </c>
      <c r="F28" s="134">
        <f>F27+F26</f>
        <v>12.169999999999998</v>
      </c>
      <c r="I28" s="140">
        <v>419</v>
      </c>
      <c r="J28" s="159">
        <v>43178</v>
      </c>
      <c r="K28" s="193" t="s">
        <v>148</v>
      </c>
      <c r="L28" s="190"/>
      <c r="M28" s="190"/>
    </row>
    <row r="29" spans="2:13" ht="63">
      <c r="I29" s="140">
        <v>555</v>
      </c>
      <c r="J29" s="159">
        <v>43202</v>
      </c>
      <c r="K29" s="160" t="s">
        <v>453</v>
      </c>
      <c r="L29" s="190"/>
      <c r="M29" s="190"/>
    </row>
    <row r="30" spans="2:13" ht="15.75">
      <c r="B30" s="156" t="s">
        <v>84</v>
      </c>
      <c r="C30" s="156"/>
      <c r="D30" s="156"/>
      <c r="E30" s="157">
        <v>4.5</v>
      </c>
      <c r="F30" s="158"/>
      <c r="I30" s="140"/>
      <c r="J30" s="159"/>
      <c r="K30" s="100" t="s">
        <v>213</v>
      </c>
      <c r="L30" s="190"/>
      <c r="M30" s="190"/>
    </row>
    <row r="31" spans="2:13" ht="18.75">
      <c r="B31" s="161" t="s">
        <v>79</v>
      </c>
      <c r="C31" s="161"/>
      <c r="D31" s="161"/>
      <c r="E31" s="162">
        <f>K10</f>
        <v>3214.3600000000006</v>
      </c>
      <c r="I31" s="140">
        <v>511</v>
      </c>
      <c r="J31" s="159">
        <v>43194</v>
      </c>
      <c r="K31" s="209" t="s">
        <v>221</v>
      </c>
      <c r="L31" s="190">
        <v>17</v>
      </c>
      <c r="M31" s="190"/>
    </row>
    <row r="32" spans="2:13" ht="15.75">
      <c r="I32" s="169">
        <v>591</v>
      </c>
      <c r="J32" s="159">
        <v>43209</v>
      </c>
      <c r="K32" s="209" t="s">
        <v>222</v>
      </c>
      <c r="L32" s="248">
        <v>6</v>
      </c>
      <c r="M32" s="248"/>
    </row>
    <row r="33" spans="4:13" ht="63">
      <c r="D33" s="163" t="s">
        <v>80</v>
      </c>
      <c r="E33" s="163"/>
      <c r="I33" s="140">
        <v>717</v>
      </c>
      <c r="J33" s="159">
        <v>43233</v>
      </c>
      <c r="K33" s="160" t="s">
        <v>454</v>
      </c>
      <c r="L33" s="248"/>
      <c r="M33" s="248"/>
    </row>
    <row r="34" spans="4:13" ht="15.75">
      <c r="D34" s="249"/>
      <c r="E34" s="249"/>
      <c r="I34" s="140">
        <v>681</v>
      </c>
      <c r="J34" s="159">
        <v>43227</v>
      </c>
      <c r="K34" s="160" t="s">
        <v>125</v>
      </c>
      <c r="L34" s="248">
        <v>11</v>
      </c>
      <c r="M34" s="248"/>
    </row>
    <row r="35" spans="4:13" ht="15.75">
      <c r="I35" s="140"/>
      <c r="J35" s="159"/>
      <c r="K35" s="168" t="s">
        <v>253</v>
      </c>
      <c r="L35" s="248"/>
      <c r="M35" s="248"/>
    </row>
    <row r="36" spans="4:13" ht="15.75">
      <c r="I36" s="140">
        <v>799</v>
      </c>
      <c r="J36" s="159">
        <v>43256</v>
      </c>
      <c r="K36" s="168" t="s">
        <v>264</v>
      </c>
      <c r="L36" s="248"/>
      <c r="M36" s="248"/>
    </row>
    <row r="37" spans="4:13" ht="15.75">
      <c r="I37" s="140">
        <v>849</v>
      </c>
      <c r="J37" s="159">
        <v>43265</v>
      </c>
      <c r="K37" s="160" t="s">
        <v>266</v>
      </c>
      <c r="L37" s="248" t="s">
        <v>265</v>
      </c>
      <c r="M37" s="248"/>
    </row>
    <row r="38" spans="4:13" ht="15.75">
      <c r="I38" s="140">
        <v>881</v>
      </c>
      <c r="J38" s="159">
        <v>43271</v>
      </c>
      <c r="K38" s="160" t="s">
        <v>267</v>
      </c>
      <c r="L38" s="248" t="s">
        <v>265</v>
      </c>
      <c r="M38" s="248"/>
    </row>
    <row r="39" spans="4:13" ht="15.75">
      <c r="I39" s="140"/>
      <c r="J39" s="159"/>
      <c r="K39" s="168" t="s">
        <v>276</v>
      </c>
      <c r="L39" s="248"/>
      <c r="M39" s="248"/>
    </row>
    <row r="40" spans="4:13" ht="31.5">
      <c r="I40" s="140"/>
      <c r="J40" s="159">
        <v>43328</v>
      </c>
      <c r="K40" s="100" t="s">
        <v>146</v>
      </c>
      <c r="L40" s="248"/>
      <c r="M40" s="248"/>
    </row>
    <row r="41" spans="4:13" ht="15.75">
      <c r="I41" s="152">
        <v>1019</v>
      </c>
      <c r="J41" s="159">
        <v>43297</v>
      </c>
      <c r="K41" s="168" t="s">
        <v>254</v>
      </c>
      <c r="L41" s="248" t="s">
        <v>290</v>
      </c>
      <c r="M41" s="248"/>
    </row>
    <row r="42" spans="4:13" ht="15.75">
      <c r="I42" s="140">
        <v>1011</v>
      </c>
      <c r="J42" s="159">
        <v>43294</v>
      </c>
      <c r="K42" s="160" t="s">
        <v>291</v>
      </c>
      <c r="L42" s="248">
        <v>6</v>
      </c>
      <c r="M42" s="248"/>
    </row>
    <row r="43" spans="4:13" ht="15.75">
      <c r="I43" s="140">
        <v>1088</v>
      </c>
      <c r="J43" s="159">
        <v>43308</v>
      </c>
      <c r="K43" s="160" t="s">
        <v>254</v>
      </c>
      <c r="L43" s="248"/>
      <c r="M43" s="248"/>
    </row>
    <row r="44" spans="4:13" ht="31.5">
      <c r="I44" s="140"/>
      <c r="J44" s="173">
        <v>43328</v>
      </c>
      <c r="K44" s="100" t="s">
        <v>146</v>
      </c>
      <c r="L44" s="248"/>
      <c r="M44" s="248"/>
    </row>
    <row r="45" spans="4:13" ht="15.75">
      <c r="I45" s="140"/>
      <c r="J45" s="159"/>
      <c r="K45" s="168" t="s">
        <v>319</v>
      </c>
      <c r="L45" s="248"/>
      <c r="M45" s="248"/>
    </row>
    <row r="46" spans="4:13" ht="15.75">
      <c r="I46" s="140"/>
      <c r="J46" s="159"/>
      <c r="K46" s="168" t="s">
        <v>320</v>
      </c>
      <c r="L46" s="248"/>
      <c r="M46" s="248"/>
    </row>
    <row r="47" spans="4:13" ht="15.75">
      <c r="I47" s="140">
        <v>1288</v>
      </c>
      <c r="J47" s="159">
        <v>43357</v>
      </c>
      <c r="K47" s="168" t="s">
        <v>333</v>
      </c>
      <c r="L47" s="248" t="s">
        <v>334</v>
      </c>
      <c r="M47" s="248"/>
    </row>
    <row r="48" spans="4:13" ht="31.5">
      <c r="I48" s="140"/>
      <c r="J48" s="159"/>
      <c r="K48" s="100" t="s">
        <v>342</v>
      </c>
      <c r="L48" s="248"/>
      <c r="M48" s="248"/>
    </row>
    <row r="49" spans="9:13" ht="15.75">
      <c r="I49" s="140"/>
      <c r="J49" s="159"/>
      <c r="K49" s="168" t="s">
        <v>368</v>
      </c>
      <c r="L49" s="248"/>
      <c r="M49" s="248"/>
    </row>
    <row r="50" spans="9:13" ht="31.5">
      <c r="I50" s="140"/>
      <c r="J50" s="174" t="s">
        <v>370</v>
      </c>
      <c r="K50" s="175" t="s">
        <v>371</v>
      </c>
      <c r="L50" s="248"/>
      <c r="M50" s="248"/>
    </row>
    <row r="51" spans="9:13" ht="15.75">
      <c r="I51" s="140"/>
      <c r="J51" s="159"/>
      <c r="K51" s="168" t="s">
        <v>376</v>
      </c>
      <c r="L51" s="248"/>
      <c r="M51" s="248"/>
    </row>
    <row r="52" spans="9:13" ht="31.5">
      <c r="I52" s="140" t="s">
        <v>394</v>
      </c>
      <c r="J52" s="159">
        <v>43418</v>
      </c>
      <c r="K52" s="100" t="s">
        <v>395</v>
      </c>
      <c r="L52" s="248">
        <v>9</v>
      </c>
      <c r="M52" s="248"/>
    </row>
    <row r="53" spans="9:13" ht="15.75">
      <c r="I53" s="140"/>
      <c r="J53" s="159"/>
      <c r="K53" s="168" t="s">
        <v>420</v>
      </c>
      <c r="L53" s="248"/>
      <c r="M53" s="248"/>
    </row>
    <row r="54" spans="9:13" ht="63">
      <c r="I54" s="140"/>
      <c r="J54" s="159">
        <v>43405</v>
      </c>
      <c r="K54" s="100" t="s">
        <v>430</v>
      </c>
      <c r="L54" s="248"/>
      <c r="M54" s="248"/>
    </row>
    <row r="55" spans="9:13" ht="15.75">
      <c r="I55" s="190"/>
      <c r="J55" s="159"/>
      <c r="K55" s="168" t="s">
        <v>494</v>
      </c>
      <c r="L55" s="248"/>
      <c r="M55" s="248"/>
    </row>
    <row r="56" spans="9:13" ht="15.75">
      <c r="I56" s="190"/>
      <c r="J56" s="159"/>
      <c r="K56" s="160"/>
      <c r="L56" s="248"/>
      <c r="M56" s="248"/>
    </row>
    <row r="57" spans="9:13" ht="15.75">
      <c r="I57" s="190"/>
      <c r="J57" s="159"/>
      <c r="K57" s="160"/>
      <c r="L57" s="248"/>
      <c r="M57" s="248"/>
    </row>
    <row r="58" spans="9:13" ht="15.75">
      <c r="I58" s="177"/>
      <c r="J58" s="214"/>
      <c r="K58" s="243"/>
      <c r="L58" s="248"/>
      <c r="M58" s="248"/>
    </row>
    <row r="59" spans="9:13" ht="31.5">
      <c r="I59" s="154"/>
      <c r="J59" s="155"/>
      <c r="K59" s="178" t="s">
        <v>126</v>
      </c>
      <c r="L59" s="100" t="s">
        <v>119</v>
      </c>
      <c r="M59" s="135"/>
    </row>
    <row r="60" spans="9:13" ht="31.5">
      <c r="I60" s="135"/>
      <c r="J60" s="179"/>
      <c r="K60" s="180" t="s">
        <v>96</v>
      </c>
      <c r="L60" s="181" t="s">
        <v>97</v>
      </c>
      <c r="M60" s="135"/>
    </row>
    <row r="61" spans="9:13" ht="63">
      <c r="I61" s="135"/>
      <c r="J61" s="179"/>
      <c r="K61" s="181" t="s">
        <v>526</v>
      </c>
      <c r="L61" s="181" t="s">
        <v>99</v>
      </c>
      <c r="M61" s="135"/>
    </row>
    <row r="62" spans="9:13" ht="78.75">
      <c r="I62" s="135"/>
      <c r="J62" s="179" t="s">
        <v>124</v>
      </c>
      <c r="K62" s="182" t="s">
        <v>527</v>
      </c>
      <c r="L62" s="100" t="s">
        <v>119</v>
      </c>
      <c r="M62" s="135"/>
    </row>
    <row r="63" spans="9:13" ht="63">
      <c r="I63" s="135"/>
      <c r="J63" s="179" t="s">
        <v>123</v>
      </c>
      <c r="K63" s="182" t="s">
        <v>101</v>
      </c>
      <c r="L63" s="100" t="s">
        <v>119</v>
      </c>
      <c r="M63" s="135"/>
    </row>
    <row r="64" spans="9:13" ht="63">
      <c r="I64" s="135"/>
      <c r="J64" s="179"/>
      <c r="K64" s="182" t="s">
        <v>528</v>
      </c>
      <c r="L64" s="100" t="s">
        <v>119</v>
      </c>
      <c r="M64" s="135"/>
    </row>
    <row r="65" spans="9:13" ht="15.75">
      <c r="I65" s="135"/>
      <c r="J65" s="179"/>
      <c r="K65" s="182" t="s">
        <v>529</v>
      </c>
      <c r="L65" s="175" t="s">
        <v>122</v>
      </c>
      <c r="M65" s="135"/>
    </row>
    <row r="66" spans="9:13" ht="31.5">
      <c r="I66" s="135"/>
      <c r="J66" s="179"/>
      <c r="K66" s="181" t="s">
        <v>109</v>
      </c>
      <c r="L66" s="181" t="s">
        <v>110</v>
      </c>
      <c r="M66" s="100"/>
    </row>
    <row r="67" spans="9:13" ht="47.25">
      <c r="I67" s="135"/>
      <c r="J67" s="179"/>
      <c r="K67" s="182" t="s">
        <v>111</v>
      </c>
      <c r="L67" s="100" t="s">
        <v>104</v>
      </c>
      <c r="M67" s="175"/>
    </row>
    <row r="68" spans="9:13" ht="47.25">
      <c r="I68" s="135"/>
      <c r="J68" s="179"/>
      <c r="K68" s="182" t="s">
        <v>103</v>
      </c>
      <c r="L68" s="100" t="s">
        <v>104</v>
      </c>
      <c r="M68" s="135"/>
    </row>
    <row r="69" spans="9:13" ht="47.25">
      <c r="I69" s="135"/>
      <c r="J69" s="179"/>
      <c r="K69" s="181" t="s">
        <v>105</v>
      </c>
      <c r="L69" s="181" t="s">
        <v>106</v>
      </c>
      <c r="M69" s="135"/>
    </row>
    <row r="70" spans="9:13" ht="47.25">
      <c r="I70" s="135"/>
      <c r="J70" s="179"/>
      <c r="K70" s="181" t="s">
        <v>107</v>
      </c>
      <c r="L70" s="181" t="s">
        <v>108</v>
      </c>
      <c r="M70" s="135"/>
    </row>
    <row r="71" spans="9:13" ht="31.5">
      <c r="I71" s="135"/>
      <c r="J71" s="179"/>
      <c r="K71" s="181" t="s">
        <v>112</v>
      </c>
      <c r="L71" s="181" t="s">
        <v>113</v>
      </c>
      <c r="M71" s="135"/>
    </row>
    <row r="72" spans="9:13" ht="63">
      <c r="I72" s="135"/>
      <c r="J72" s="179"/>
      <c r="K72" s="181" t="s">
        <v>530</v>
      </c>
      <c r="L72" s="181" t="s">
        <v>115</v>
      </c>
      <c r="M72" s="135"/>
    </row>
    <row r="73" spans="9:13" ht="110.25">
      <c r="I73" s="135"/>
      <c r="J73" s="179"/>
      <c r="K73" s="184" t="s">
        <v>531</v>
      </c>
      <c r="L73" s="100" t="s">
        <v>117</v>
      </c>
      <c r="M73" s="135"/>
    </row>
    <row r="74" spans="9:13" ht="15.75">
      <c r="I74" s="135"/>
      <c r="J74" s="185"/>
      <c r="K74" s="181" t="s">
        <v>118</v>
      </c>
      <c r="L74" s="181" t="s">
        <v>120</v>
      </c>
      <c r="M74" s="135"/>
    </row>
  </sheetData>
  <sheetProtection sheet="1" objects="1" scenarios="1"/>
  <mergeCells count="19">
    <mergeCell ref="D33:E33"/>
    <mergeCell ref="I7:J7"/>
    <mergeCell ref="I9:J9"/>
    <mergeCell ref="I11:L11"/>
    <mergeCell ref="E21:E22"/>
    <mergeCell ref="C3:D3"/>
    <mergeCell ref="C4:D4"/>
    <mergeCell ref="D5:E5"/>
    <mergeCell ref="B31:D31"/>
    <mergeCell ref="B13:B14"/>
    <mergeCell ref="C13:D13"/>
    <mergeCell ref="E13:E14"/>
    <mergeCell ref="C14:D14"/>
    <mergeCell ref="B15:B20"/>
    <mergeCell ref="C15:D15"/>
    <mergeCell ref="B21:B22"/>
    <mergeCell ref="C21:C22"/>
    <mergeCell ref="D21:D22"/>
    <mergeCell ref="B30:D30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6</vt:i4>
      </vt:variant>
    </vt:vector>
  </HeadingPairs>
  <TitlesOfParts>
    <vt:vector size="30" baseType="lpstr">
      <vt:lpstr>Мелиораторов 26</vt:lpstr>
      <vt:lpstr>Мелиораторовь 23</vt:lpstr>
      <vt:lpstr>Мелиораторов 22</vt:lpstr>
      <vt:lpstr>Мелиораторов 21</vt:lpstr>
      <vt:lpstr>Мелиораторов 19</vt:lpstr>
      <vt:lpstr>Мелиораторов 17</vt:lpstr>
      <vt:lpstr>Мелиораторов 15</vt:lpstr>
      <vt:lpstr>Мелиораторов 7а</vt:lpstr>
      <vt:lpstr>Мелиораторов 5а</vt:lpstr>
      <vt:lpstr>Мелиораторов 3а</vt:lpstr>
      <vt:lpstr>Мелиораторов 1а</vt:lpstr>
      <vt:lpstr>Фрунзенская 9</vt:lpstr>
      <vt:lpstr>Фрунзенская 8</vt:lpstr>
      <vt:lpstr>Фрунзенская 7</vt:lpstr>
      <vt:lpstr>Фрунзенская 6</vt:lpstr>
      <vt:lpstr>Фрунзенская 5</vt:lpstr>
      <vt:lpstr>Фрунзенская 4а</vt:lpstr>
      <vt:lpstr>Ишня-14,37</vt:lpstr>
      <vt:lpstr>Фрунзенская-14,37 (2)</vt:lpstr>
      <vt:lpstr>ТарифМелиораторов7а-14,0</vt:lpstr>
      <vt:lpstr>ТарифМелиораторов1а3а15-13, (2)</vt:lpstr>
      <vt:lpstr>ТарифМелиораторов5а-12,09</vt:lpstr>
      <vt:lpstr>ТарифФрунзенская8-11,83</vt:lpstr>
      <vt:lpstr>МЕЛИОРАТОРОВ 4А</vt:lpstr>
      <vt:lpstr>'Ишня-14,37'!bookmark0</vt:lpstr>
      <vt:lpstr>'ТарифМелиораторов1а3а15-13, (2)'!bookmark0</vt:lpstr>
      <vt:lpstr>'ТарифМелиораторов5а-12,09'!bookmark0</vt:lpstr>
      <vt:lpstr>'ТарифМелиораторов7а-14,0'!bookmark0</vt:lpstr>
      <vt:lpstr>'ТарифФрунзенская8-11,83'!bookmark0</vt:lpstr>
      <vt:lpstr>'Фрунзенская-14,37 (2)'!bookmark0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 TEST-A</dc:creator>
  <cp:lastModifiedBy>User</cp:lastModifiedBy>
  <cp:lastPrinted>2018-05-07T07:44:31Z</cp:lastPrinted>
  <dcterms:created xsi:type="dcterms:W3CDTF">2015-09-04T10:04:52Z</dcterms:created>
  <dcterms:modified xsi:type="dcterms:W3CDTF">2019-03-26T06:40:08Z</dcterms:modified>
</cp:coreProperties>
</file>